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2"/>
  </bookViews>
  <sheets>
    <sheet name="一般公共预算收入调整表" sheetId="1" r:id="rId1"/>
    <sheet name="一般公共预算支出调整表" sheetId="2" r:id="rId2"/>
    <sheet name="政府性基金收支调整表" sheetId="3" r:id="rId3"/>
    <sheet name="国有资本经营预算收支调整表" sheetId="4" r:id="rId4"/>
    <sheet name="社保基金收支调整表" sheetId="5" r:id="rId5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新增2506万元耕地占用税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D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包括结转一般债券3132万元，2020年结余17610万元（不含），2021年结余56743万元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D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增加180万收入</t>
        </r>
      </text>
    </comment>
    <comment ref="L33" authorId="0">
      <text>
        <r>
          <rPr>
            <b/>
            <sz val="9"/>
            <rFont val="宋体"/>
            <charset val="134"/>
          </rPr>
          <t>Administrator:包含基金2021年结余4231万元，2020年结余20万元（不含），专项债结余57836万元</t>
        </r>
      </text>
    </comment>
  </commentList>
</comments>
</file>

<file path=xl/sharedStrings.xml><?xml version="1.0" encoding="utf-8"?>
<sst xmlns="http://schemas.openxmlformats.org/spreadsheetml/2006/main" count="233" uniqueCount="211">
  <si>
    <t>曲江区2021年地方公共预算收入调整情况表</t>
  </si>
  <si>
    <t>单位:万元</t>
  </si>
  <si>
    <r>
      <rPr>
        <b/>
        <sz val="12"/>
        <rFont val="仿宋_GB2312"/>
        <charset val="134"/>
      </rPr>
      <t>项</t>
    </r>
    <r>
      <rPr>
        <b/>
        <sz val="12"/>
        <rFont val="仿宋_GB2312"/>
        <charset val="0"/>
      </rPr>
      <t xml:space="preserve">  </t>
    </r>
    <r>
      <rPr>
        <b/>
        <sz val="12"/>
        <rFont val="仿宋_GB2312"/>
        <charset val="134"/>
      </rPr>
      <t>目</t>
    </r>
  </si>
  <si>
    <t>2020年                         决算收入</t>
  </si>
  <si>
    <t>2021年                     预算收入</t>
  </si>
  <si>
    <t>2021年                        调整预算收入</t>
  </si>
  <si>
    <t>预算调整占预算任务%</t>
  </si>
  <si>
    <t>与预算相比</t>
  </si>
  <si>
    <t>与2020年决算相比</t>
  </si>
  <si>
    <t>备注</t>
  </si>
  <si>
    <t>增减</t>
  </si>
  <si>
    <r>
      <rPr>
        <b/>
        <sz val="12"/>
        <rFont val="仿宋_GB2312"/>
        <charset val="134"/>
      </rPr>
      <t>增减</t>
    </r>
    <r>
      <rPr>
        <b/>
        <sz val="12"/>
        <rFont val="仿宋_GB2312"/>
        <charset val="0"/>
      </rPr>
      <t>%</t>
    </r>
  </si>
  <si>
    <t>一、一般公共预算收入</t>
  </si>
  <si>
    <t>（一） 税收收入</t>
  </si>
  <si>
    <t>国内增值税</t>
  </si>
  <si>
    <t>企业所得税（含退税）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</si>
  <si>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</si>
  <si>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</si>
  <si>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</si>
  <si>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</si>
  <si>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</si>
  <si>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</si>
  <si>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</si>
  <si>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耕地占用税</t>
  </si>
  <si>
    <t>契税</t>
  </si>
  <si>
    <t>车船税</t>
  </si>
  <si>
    <t>环保税</t>
  </si>
  <si>
    <t>（二）非税收入</t>
  </si>
  <si>
    <t>专项收入</t>
  </si>
  <si>
    <t>行政事业性收费收入</t>
  </si>
  <si>
    <t>罚没收入</t>
  </si>
  <si>
    <t>国有资本经营收入</t>
  </si>
  <si>
    <t>国有资源（资产）有偿使用收入</t>
  </si>
  <si>
    <t>政府性住房基金收入</t>
  </si>
  <si>
    <t>其他收入</t>
  </si>
  <si>
    <t>二、转移支付收入</t>
  </si>
  <si>
    <t>（一） 返还性收入</t>
  </si>
  <si>
    <t>（二） 一般性转移支付收入</t>
  </si>
  <si>
    <t>（三） 专项转移支付收入</t>
  </si>
  <si>
    <t>三、债务转贷收入</t>
  </si>
  <si>
    <t>（一）新增一般债券收入</t>
  </si>
  <si>
    <t>（二）再融资债券收入</t>
  </si>
  <si>
    <t>四、调入收入</t>
  </si>
  <si>
    <t>（一）动用预算稳定调节基金</t>
  </si>
  <si>
    <t>（二）政府性基金预算调入资金</t>
  </si>
  <si>
    <t>（三）从国有资本经营预算调入一般公共预算</t>
  </si>
  <si>
    <t>五、上年结余</t>
  </si>
  <si>
    <t>收入总计</t>
  </si>
  <si>
    <t>税务部门收入</t>
  </si>
  <si>
    <t>财政部门收入</t>
  </si>
  <si>
    <t>税收占比</t>
  </si>
  <si>
    <t>曲江区2021年地方公共预算支出调整情况表</t>
  </si>
  <si>
    <t>2020年决算支出</t>
  </si>
  <si>
    <t>2021年预算支出</t>
  </si>
  <si>
    <t>2021年调整预算支出</t>
  </si>
  <si>
    <t>调整支出占预算数%</t>
  </si>
  <si>
    <t>一、一般公共预算支出</t>
  </si>
  <si>
    <t>（一）一般公共服务支出</t>
  </si>
  <si>
    <t>（二）国防支出</t>
  </si>
  <si>
    <t>（三）公共安全支出</t>
  </si>
  <si>
    <t>（四）教育支出</t>
  </si>
  <si>
    <t>（五）科学技术支出</t>
  </si>
  <si>
    <t>（六）文化旅游体育与传媒支出</t>
  </si>
  <si>
    <t>（七）社会保障和就业支出</t>
  </si>
  <si>
    <t>（八）卫生健康支出</t>
  </si>
  <si>
    <t>（九）节能环保支出</t>
  </si>
  <si>
    <t>（十）城乡社区支出</t>
  </si>
  <si>
    <t>（十一）农林水支出</t>
  </si>
  <si>
    <t>（十二）交通运输支出</t>
  </si>
  <si>
    <t>（十三）资源勘探信息等支出</t>
  </si>
  <si>
    <t>（十四）商业服务业等支出</t>
  </si>
  <si>
    <t>（十五）金融支出</t>
  </si>
  <si>
    <t>（十六）自然资源海洋气象等支出</t>
  </si>
  <si>
    <t>（十七）住房保障支出</t>
  </si>
  <si>
    <t>（十八）粮油物资储备支出</t>
  </si>
  <si>
    <t>（十九）灾害防治及应急管理支出</t>
  </si>
  <si>
    <t>（二十）地方预备费</t>
  </si>
  <si>
    <t>（二十一）其他支出</t>
  </si>
  <si>
    <t>（二十二）债务付息支出</t>
  </si>
  <si>
    <t>（二十三）债务发行费用支出</t>
  </si>
  <si>
    <t>二、上解支出</t>
  </si>
  <si>
    <t>三、地方政府一般债券还本支出</t>
  </si>
  <si>
    <t>支出合计</t>
  </si>
  <si>
    <t>结余</t>
  </si>
  <si>
    <t>其中：滚存结余</t>
  </si>
  <si>
    <t xml:space="preserve">    净结余</t>
  </si>
  <si>
    <t>支出总计</t>
  </si>
  <si>
    <t>曲江区2021年政府性基金预算收支调整情况表</t>
  </si>
  <si>
    <t>收入</t>
  </si>
  <si>
    <t>支出</t>
  </si>
  <si>
    <t>项目</t>
  </si>
  <si>
    <t>2020年决算数</t>
  </si>
  <si>
    <t>2021年预算  收入</t>
  </si>
  <si>
    <t>2021年调整  预算收入</t>
  </si>
  <si>
    <t>与预算相比增减数</t>
  </si>
  <si>
    <r>
      <rPr>
        <b/>
        <sz val="12"/>
        <rFont val="仿宋_GB2312"/>
        <charset val="134"/>
      </rPr>
      <t>完成预算的</t>
    </r>
    <r>
      <rPr>
        <b/>
        <sz val="12"/>
        <rFont val="仿宋_GB2312"/>
        <charset val="0"/>
      </rPr>
      <t>%</t>
    </r>
  </si>
  <si>
    <t>与决算相比增减数</t>
  </si>
  <si>
    <r>
      <rPr>
        <b/>
        <sz val="12"/>
        <rFont val="仿宋_GB2312"/>
        <charset val="134"/>
      </rPr>
      <t>同比增减</t>
    </r>
    <r>
      <rPr>
        <b/>
        <sz val="12"/>
        <rFont val="仿宋_GB2312"/>
        <charset val="0"/>
      </rPr>
      <t>%</t>
    </r>
  </si>
  <si>
    <t>2021年预算  支出</t>
  </si>
  <si>
    <t>2021年调整  预算支出</t>
  </si>
  <si>
    <t>一、本级政府性基金收入合计</t>
  </si>
  <si>
    <t>一、社会保障和就业支出</t>
  </si>
  <si>
    <t>（一）散装水泥专项资金收入</t>
  </si>
  <si>
    <r>
      <rPr>
        <sz val="12"/>
        <rFont val="仿宋_GB2312"/>
        <charset val="0"/>
      </rPr>
      <t xml:space="preserve">     </t>
    </r>
    <r>
      <rPr>
        <sz val="12"/>
        <rFont val="仿宋_GB2312"/>
        <charset val="134"/>
      </rPr>
      <t>大中型水库移民后期扶持基金支出</t>
    </r>
  </si>
  <si>
    <t>（二）新型墙体材料专项基金收入</t>
  </si>
  <si>
    <r>
      <rPr>
        <sz val="12"/>
        <rFont val="仿宋_GB2312"/>
        <charset val="0"/>
      </rPr>
      <t xml:space="preserve">     </t>
    </r>
    <r>
      <rPr>
        <sz val="12"/>
        <rFont val="仿宋_GB2312"/>
        <charset val="134"/>
      </rPr>
      <t>小型水库移民扶助基金支出</t>
    </r>
  </si>
  <si>
    <t>（三）国有土地使用权出让金收入</t>
  </si>
  <si>
    <t>二、文化体育与传媒支出</t>
  </si>
  <si>
    <t>（四）国有土地收益基金收入</t>
  </si>
  <si>
    <r>
      <rPr>
        <sz val="12"/>
        <rFont val="仿宋_GB2312"/>
        <charset val="0"/>
      </rPr>
      <t xml:space="preserve">    </t>
    </r>
    <r>
      <rPr>
        <sz val="12"/>
        <rFont val="仿宋_GB2312"/>
        <charset val="134"/>
      </rPr>
      <t>国家电影事业发展专项资金支出</t>
    </r>
  </si>
  <si>
    <t>（五）城市公用事业附加收入</t>
  </si>
  <si>
    <r>
      <rPr>
        <sz val="12"/>
        <rFont val="仿宋_GB2312"/>
        <charset val="0"/>
      </rPr>
      <t xml:space="preserve">    </t>
    </r>
    <r>
      <rPr>
        <sz val="12"/>
        <rFont val="仿宋_GB2312"/>
        <charset val="134"/>
      </rPr>
      <t>旅游发展基金支出</t>
    </r>
  </si>
  <si>
    <t>（六）彩票公益金收入</t>
  </si>
  <si>
    <t>三、城乡社区事务支出</t>
  </si>
  <si>
    <t>福利彩票公益金收入</t>
  </si>
  <si>
    <r>
      <rPr>
        <sz val="12"/>
        <rFont val="仿宋_GB2312"/>
        <charset val="0"/>
      </rPr>
      <t xml:space="preserve">     </t>
    </r>
    <r>
      <rPr>
        <sz val="12"/>
        <rFont val="仿宋_GB2312"/>
        <charset val="134"/>
      </rPr>
      <t>政府住房基金支出</t>
    </r>
  </si>
  <si>
    <t>体育彩票公益金收入</t>
  </si>
  <si>
    <r>
      <rPr>
        <sz val="12"/>
        <rFont val="仿宋_GB2312"/>
        <charset val="0"/>
      </rPr>
      <t xml:space="preserve">     </t>
    </r>
    <r>
      <rPr>
        <sz val="12"/>
        <rFont val="仿宋_GB2312"/>
        <charset val="134"/>
      </rPr>
      <t>国有土地使用权出让收入安排的支出</t>
    </r>
  </si>
  <si>
    <t>（七）城市基础设施配套费收入</t>
  </si>
  <si>
    <r>
      <rPr>
        <sz val="12"/>
        <rFont val="仿宋_GB2312"/>
        <charset val="0"/>
      </rPr>
      <t xml:space="preserve">     </t>
    </r>
    <r>
      <rPr>
        <sz val="12"/>
        <rFont val="仿宋_GB2312"/>
        <charset val="134"/>
      </rPr>
      <t>国有土地收益基金支出</t>
    </r>
  </si>
  <si>
    <t>（八）农业土地开发资金收入</t>
  </si>
  <si>
    <r>
      <rPr>
        <sz val="12"/>
        <rFont val="仿宋_GB2312"/>
        <charset val="0"/>
      </rPr>
      <t xml:space="preserve">     </t>
    </r>
    <r>
      <rPr>
        <sz val="12"/>
        <rFont val="仿宋_GB2312"/>
        <charset val="134"/>
      </rPr>
      <t>城市公用事业附加收入安排的支出</t>
    </r>
  </si>
  <si>
    <t>（九）公共租赁住房租金收入</t>
  </si>
  <si>
    <r>
      <rPr>
        <sz val="12"/>
        <rFont val="仿宋_GB2312"/>
        <charset val="0"/>
      </rPr>
      <t xml:space="preserve">     </t>
    </r>
    <r>
      <rPr>
        <sz val="12"/>
        <rFont val="仿宋_GB2312"/>
        <charset val="134"/>
      </rPr>
      <t>农业土地开发资金支出</t>
    </r>
  </si>
  <si>
    <t>（十）污水处理费收入</t>
  </si>
  <si>
    <r>
      <rPr>
        <sz val="12"/>
        <rFont val="仿宋_GB2312"/>
        <charset val="0"/>
      </rPr>
      <t xml:space="preserve">     </t>
    </r>
    <r>
      <rPr>
        <sz val="12"/>
        <rFont val="仿宋_GB2312"/>
        <charset val="134"/>
      </rPr>
      <t>城市基础设施配套费安排的支出</t>
    </r>
  </si>
  <si>
    <t xml:space="preserve">     污水处理费安排的支出</t>
  </si>
  <si>
    <t xml:space="preserve">     城市基础设施配套费对应专项债务收入安排的支出</t>
  </si>
  <si>
    <t xml:space="preserve">     污水处理费对应专项债务收入安排的支出</t>
  </si>
  <si>
    <t>四、农林水事务支出</t>
  </si>
  <si>
    <r>
      <rPr>
        <sz val="12"/>
        <rFont val="仿宋_GB2312"/>
        <charset val="0"/>
      </rPr>
      <t xml:space="preserve">     </t>
    </r>
    <r>
      <rPr>
        <sz val="12"/>
        <rFont val="仿宋_GB2312"/>
        <charset val="134"/>
      </rPr>
      <t>大中型水库库区基金支出</t>
    </r>
  </si>
  <si>
    <t>五、其他支出</t>
  </si>
  <si>
    <r>
      <rPr>
        <sz val="12"/>
        <rFont val="仿宋_GB2312"/>
        <charset val="0"/>
      </rPr>
      <t xml:space="preserve">     </t>
    </r>
    <r>
      <rPr>
        <sz val="12"/>
        <rFont val="仿宋_GB2312"/>
        <charset val="134"/>
      </rPr>
      <t>彩票公益金安排的支出</t>
    </r>
  </si>
  <si>
    <t xml:space="preserve">     其他政府性基金及对应专项债务收入安排的支出</t>
  </si>
  <si>
    <t>六、债务付息支出</t>
  </si>
  <si>
    <t>二、上级补助收入</t>
  </si>
  <si>
    <t>七、债务发行费用支出</t>
  </si>
  <si>
    <t>（一）专项补助收入</t>
  </si>
  <si>
    <t>八、抗疫特别国债支出</t>
  </si>
  <si>
    <t>（二）返还补助收入</t>
  </si>
  <si>
    <t>三、新增专项债券转贷收入</t>
  </si>
  <si>
    <t>本年基金支出小计</t>
  </si>
  <si>
    <t>四、再融资债券转贷收入</t>
  </si>
  <si>
    <t>专项债务还本支出</t>
  </si>
  <si>
    <t>五、抗疫特别国债转贷收入</t>
  </si>
  <si>
    <t>政府性基金结余</t>
  </si>
  <si>
    <t>六、上年基金结余收入</t>
  </si>
  <si>
    <t>政府性基金调出资金</t>
  </si>
  <si>
    <t>政府性基金收入总计</t>
  </si>
  <si>
    <t>政府性基金支出总计</t>
  </si>
  <si>
    <t>曲江区2021年国有资本经营预算收支调整情况表</t>
  </si>
  <si>
    <t>单位：万元</t>
  </si>
  <si>
    <t>项       目</t>
  </si>
  <si>
    <t>2020年决算</t>
  </si>
  <si>
    <t>2021年预算</t>
  </si>
  <si>
    <t>2021年预算调整</t>
  </si>
  <si>
    <t>与2021年预算相比</t>
  </si>
  <si>
    <t>同比增减数</t>
  </si>
  <si>
    <t>同比增减%</t>
  </si>
  <si>
    <t>收入合计</t>
  </si>
  <si>
    <t>一、上年结余</t>
  </si>
  <si>
    <t>二、当年国有资本经营预算收入</t>
  </si>
  <si>
    <t>（一）从国有出资企业分得的利润</t>
  </si>
  <si>
    <t>1、国有独资企业应上缴的利润</t>
  </si>
  <si>
    <t>2、参股、控股企业应上缴的红利</t>
  </si>
  <si>
    <t>3、其他（资产占用费）</t>
  </si>
  <si>
    <t>（二）国有资产转让收入</t>
  </si>
  <si>
    <t>1、转让国有独资企业产（股）权的净收益</t>
  </si>
  <si>
    <t>2、转让国有参股、控股企业国有股权的净收益</t>
  </si>
  <si>
    <t>3、其他</t>
  </si>
  <si>
    <t>（三）从国家出资企业取得的清算收入</t>
  </si>
  <si>
    <t>（四）其他国有资本收入</t>
  </si>
  <si>
    <t>（五）转移性收入</t>
  </si>
  <si>
    <t>驻韶省属企业分离办社会职能移交经费</t>
  </si>
  <si>
    <t>韶钢集团分离办社会职能移交经费</t>
  </si>
  <si>
    <t>国有企业退休人员社会化管理中央财政补助</t>
  </si>
  <si>
    <t>一、国有资本经营预算支出</t>
  </si>
  <si>
    <t>（一）资本性支出</t>
  </si>
  <si>
    <t>1、现有企业增加注册资本金</t>
  </si>
  <si>
    <t>（二）费用性支出</t>
  </si>
  <si>
    <t>（三）调剂资金</t>
  </si>
  <si>
    <t>（四）解决历史遗留问题及改革成本支出</t>
  </si>
  <si>
    <t>1、国有企业办公共服务机构移交补助支出</t>
  </si>
  <si>
    <t>二、国有资本经营预算调出资金</t>
  </si>
  <si>
    <t>三、结余</t>
  </si>
  <si>
    <t>曲江区2021年社会保险基金收支调整情况表</t>
  </si>
  <si>
    <t>项        目</t>
  </si>
  <si>
    <t>合计</t>
  </si>
  <si>
    <t>企业职工基本养老保险</t>
  </si>
  <si>
    <t>机关事业单位基本养老保险</t>
  </si>
  <si>
    <t>职业年金</t>
  </si>
  <si>
    <t>失业保险</t>
  </si>
  <si>
    <t>城镇职工基本医疗保险</t>
  </si>
  <si>
    <t>工伤保险</t>
  </si>
  <si>
    <t>生育保险</t>
  </si>
  <si>
    <t>城乡居民基本医疗保险</t>
  </si>
  <si>
    <t>城乡居民社会养老保险</t>
  </si>
  <si>
    <t>其中:机关养老（改革前）</t>
  </si>
  <si>
    <t>一、收入</t>
  </si>
  <si>
    <t xml:space="preserve">    其中： 1、征集收入</t>
  </si>
  <si>
    <t xml:space="preserve">           2、利息收入</t>
  </si>
  <si>
    <t xml:space="preserve">           3、财政补贴收入</t>
  </si>
  <si>
    <t xml:space="preserve">           4、其他收入</t>
  </si>
  <si>
    <t xml:space="preserve">           5、转移收入</t>
  </si>
  <si>
    <t>二、支出</t>
  </si>
  <si>
    <t xml:space="preserve">    其中： 1、社会保险待遇支出</t>
  </si>
  <si>
    <t xml:space="preserve">           2、其他支出</t>
  </si>
  <si>
    <t xml:space="preserve">           3、转移支出</t>
  </si>
  <si>
    <t>三、本年收支结余</t>
  </si>
  <si>
    <t>四、上年结余</t>
  </si>
  <si>
    <t>五、年末滚存结余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</si>
</sst>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_ "/>
    <numFmt numFmtId="178" formatCode="_ * #,##0_ ;_ * \-#,##0_ ;_ * &quot;-&quot;??_ ;_ @_ "/>
  </numFmts>
  <fonts count="40">
    <font>
      <sz val="11"/>
      <color theme="1"/>
      <name val="宋体"/>
      <charset val="134"/>
      <scheme val="minor"/>
    </font>
    <font>
      <sz val="26"/>
      <name val="方正小标宋_GBK"/>
      <charset val="134"/>
    </font>
    <font>
      <sz val="12"/>
      <name val="仿宋_GB2312"/>
      <charset val="134"/>
    </font>
    <font>
      <sz val="12"/>
      <name val="仿宋_GB2312"/>
      <charset val="0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宋体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sz val="12"/>
      <color indexed="10"/>
      <name val="仿宋_GB2312"/>
      <charset val="134"/>
    </font>
    <font>
      <b/>
      <sz val="12"/>
      <name val="仿宋_GB2312"/>
      <charset val="0"/>
    </font>
    <font>
      <sz val="11"/>
      <name val="宋体"/>
      <charset val="134"/>
      <scheme val="minor"/>
    </font>
    <font>
      <sz val="11"/>
      <name val="仿宋_GB2312"/>
      <charset val="134"/>
    </font>
    <font>
      <sz val="14"/>
      <name val="仿宋_GB2312"/>
      <charset val="0"/>
    </font>
    <font>
      <b/>
      <sz val="11"/>
      <name val="仿宋_GB2312"/>
      <charset val="0"/>
    </font>
    <font>
      <b/>
      <sz val="14"/>
      <name val="仿宋_GB2312"/>
      <charset val="0"/>
    </font>
    <font>
      <i/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13" borderId="15" applyNumberFormat="0" applyAlignment="0" applyProtection="0">
      <alignment vertical="center"/>
    </xf>
    <xf numFmtId="0" fontId="32" fillId="13" borderId="11" applyNumberFormat="0" applyAlignment="0" applyProtection="0">
      <alignment vertical="center"/>
    </xf>
    <xf numFmtId="0" fontId="33" fillId="14" borderId="16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3" fillId="0" borderId="0" xfId="0" applyNumberFormat="1" applyFont="1" applyFill="1" applyBorder="1" applyAlignment="1" applyProtection="1">
      <alignment vertical="center"/>
    </xf>
    <xf numFmtId="177" fontId="4" fillId="0" borderId="1" xfId="0" applyNumberFormat="1" applyFont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177" fontId="4" fillId="0" borderId="4" xfId="0" applyNumberFormat="1" applyFont="1" applyBorder="1" applyAlignment="1">
      <alignment horizontal="center" vertical="center" wrapText="1"/>
    </xf>
    <xf numFmtId="177" fontId="4" fillId="2" borderId="4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left" vertical="center"/>
    </xf>
    <xf numFmtId="176" fontId="6" fillId="2" borderId="5" xfId="0" applyNumberFormat="1" applyFont="1" applyFill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7" fillId="0" borderId="5" xfId="0" applyNumberFormat="1" applyFont="1" applyBorder="1" applyAlignment="1">
      <alignment horizontal="left" vertical="center"/>
    </xf>
    <xf numFmtId="176" fontId="7" fillId="0" borderId="5" xfId="0" applyNumberFormat="1" applyFont="1" applyBorder="1" applyAlignment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7" fontId="9" fillId="2" borderId="5" xfId="11" applyNumberFormat="1" applyFont="1" applyFill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10" fontId="9" fillId="2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/>
    </xf>
    <xf numFmtId="177" fontId="2" fillId="0" borderId="5" xfId="11" applyNumberFormat="1" applyFont="1" applyBorder="1" applyAlignment="1">
      <alignment horizontal="center" vertical="center"/>
    </xf>
    <xf numFmtId="177" fontId="2" fillId="2" borderId="5" xfId="11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9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indent="1"/>
    </xf>
    <xf numFmtId="0" fontId="2" fillId="0" borderId="5" xfId="0" applyFont="1" applyFill="1" applyBorder="1" applyAlignment="1">
      <alignment horizontal="left" vertical="center" indent="2"/>
    </xf>
    <xf numFmtId="0" fontId="2" fillId="0" borderId="5" xfId="0" applyFont="1" applyFill="1" applyBorder="1" applyAlignment="1">
      <alignment horizontal="left" vertical="center" indent="3"/>
    </xf>
    <xf numFmtId="0" fontId="2" fillId="0" borderId="4" xfId="0" applyFont="1" applyFill="1" applyBorder="1" applyAlignment="1">
      <alignment horizontal="left" vertical="center" indent="3"/>
    </xf>
    <xf numFmtId="177" fontId="2" fillId="0" borderId="5" xfId="11" applyNumberFormat="1" applyFont="1" applyFill="1" applyBorder="1" applyAlignment="1">
      <alignment horizontal="center" vertical="center"/>
    </xf>
    <xf numFmtId="10" fontId="9" fillId="0" borderId="5" xfId="0" applyNumberFormat="1" applyFont="1" applyFill="1" applyBorder="1" applyAlignment="1">
      <alignment horizontal="center" vertical="center"/>
    </xf>
    <xf numFmtId="177" fontId="9" fillId="0" borderId="5" xfId="1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vertical="center"/>
    </xf>
    <xf numFmtId="178" fontId="2" fillId="0" borderId="5" xfId="0" applyNumberFormat="1" applyFont="1" applyFill="1" applyBorder="1" applyAlignment="1">
      <alignment vertical="center"/>
    </xf>
    <xf numFmtId="178" fontId="9" fillId="0" borderId="5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178" fontId="8" fillId="0" borderId="0" xfId="8" applyNumberFormat="1" applyFont="1" applyFill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8" fontId="2" fillId="0" borderId="0" xfId="8" applyNumberFormat="1" applyFont="1" applyFill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10" fontId="12" fillId="0" borderId="5" xfId="0" applyNumberFormat="1" applyFont="1" applyFill="1" applyBorder="1" applyAlignment="1">
      <alignment horizontal="center" vertical="center"/>
    </xf>
    <xf numFmtId="177" fontId="12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 indent="2"/>
    </xf>
    <xf numFmtId="0" fontId="12" fillId="0" borderId="4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10" fontId="12" fillId="2" borderId="5" xfId="0" applyNumberFormat="1" applyFont="1" applyFill="1" applyBorder="1" applyAlignment="1">
      <alignment horizontal="center" vertical="center"/>
    </xf>
    <xf numFmtId="177" fontId="12" fillId="2" borderId="5" xfId="0" applyNumberFormat="1" applyFont="1" applyFill="1" applyBorder="1" applyAlignment="1">
      <alignment horizontal="center" vertical="center"/>
    </xf>
    <xf numFmtId="10" fontId="8" fillId="0" borderId="0" xfId="11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vertical="center"/>
    </xf>
    <xf numFmtId="10" fontId="3" fillId="0" borderId="5" xfId="0" applyNumberFormat="1" applyFont="1" applyFill="1" applyBorder="1" applyAlignment="1">
      <alignment horizontal="center" vertical="center"/>
    </xf>
    <xf numFmtId="10" fontId="3" fillId="0" borderId="5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>
      <alignment vertical="center" wrapText="1"/>
    </xf>
    <xf numFmtId="10" fontId="12" fillId="0" borderId="5" xfId="0" applyNumberFormat="1" applyFont="1" applyFill="1" applyBorder="1" applyAlignment="1">
      <alignment horizontal="center" vertical="center" wrapText="1"/>
    </xf>
    <xf numFmtId="10" fontId="3" fillId="2" borderId="5" xfId="0" applyNumberFormat="1" applyFont="1" applyFill="1" applyBorder="1" applyAlignment="1">
      <alignment horizontal="center" vertical="center"/>
    </xf>
    <xf numFmtId="10" fontId="12" fillId="2" borderId="5" xfId="0" applyNumberFormat="1" applyFont="1" applyFill="1" applyBorder="1" applyAlignment="1">
      <alignment horizontal="center" vertical="center" wrapText="1"/>
    </xf>
    <xf numFmtId="178" fontId="8" fillId="0" borderId="0" xfId="0" applyNumberFormat="1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horizontal="center" vertical="center"/>
    </xf>
    <xf numFmtId="178" fontId="8" fillId="0" borderId="0" xfId="11" applyNumberFormat="1" applyFont="1" applyFill="1" applyAlignment="1">
      <alignment horizontal="center" vertical="center"/>
    </xf>
    <xf numFmtId="0" fontId="13" fillId="0" borderId="0" xfId="0" applyFont="1">
      <alignment vertical="center"/>
    </xf>
    <xf numFmtId="43" fontId="2" fillId="0" borderId="0" xfId="8" applyFont="1" applyFill="1">
      <alignment vertical="center"/>
    </xf>
    <xf numFmtId="43" fontId="2" fillId="0" borderId="0" xfId="0" applyNumberFormat="1" applyFont="1" applyFill="1" applyBorder="1" applyAlignment="1">
      <alignment vertical="center"/>
    </xf>
    <xf numFmtId="3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2" fillId="2" borderId="5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5" xfId="0" applyNumberFormat="1" applyFont="1" applyFill="1" applyBorder="1" applyAlignment="1" applyProtection="1">
      <alignment horizontal="center" vertical="distributed"/>
      <protection locked="0"/>
    </xf>
    <xf numFmtId="3" fontId="12" fillId="0" borderId="5" xfId="0" applyNumberFormat="1" applyFont="1" applyFill="1" applyBorder="1" applyAlignment="1" applyProtection="1">
      <alignment horizontal="center" vertical="distributed"/>
      <protection locked="0"/>
    </xf>
    <xf numFmtId="3" fontId="9" fillId="0" borderId="5" xfId="0" applyNumberFormat="1" applyFont="1" applyFill="1" applyBorder="1" applyAlignment="1" applyProtection="1">
      <alignment horizontal="center" vertical="center"/>
      <protection locked="0"/>
    </xf>
    <xf numFmtId="3" fontId="12" fillId="0" borderId="5" xfId="0" applyNumberFormat="1" applyFont="1" applyFill="1" applyBorder="1" applyAlignment="1" applyProtection="1">
      <alignment horizontal="left" vertical="center"/>
      <protection locked="0"/>
    </xf>
    <xf numFmtId="10" fontId="3" fillId="0" borderId="5" xfId="0" applyNumberFormat="1" applyFont="1" applyFill="1" applyBorder="1" applyAlignment="1" applyProtection="1">
      <alignment horizontal="center" vertical="center"/>
    </xf>
    <xf numFmtId="3" fontId="3" fillId="0" borderId="5" xfId="0" applyNumberFormat="1" applyFont="1" applyFill="1" applyBorder="1" applyAlignment="1" applyProtection="1">
      <alignment horizontal="center" vertical="center"/>
    </xf>
    <xf numFmtId="3" fontId="2" fillId="0" borderId="5" xfId="0" applyNumberFormat="1" applyFont="1" applyFill="1" applyBorder="1" applyAlignment="1" applyProtection="1">
      <alignment vertical="center"/>
      <protection locked="0"/>
    </xf>
    <xf numFmtId="3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5" xfId="0" applyNumberFormat="1" applyFont="1" applyFill="1" applyBorder="1" applyAlignment="1" applyProtection="1">
      <alignment vertical="center"/>
      <protection locked="0"/>
    </xf>
    <xf numFmtId="3" fontId="12" fillId="0" borderId="5" xfId="0" applyNumberFormat="1" applyFont="1" applyFill="1" applyBorder="1" applyAlignment="1" applyProtection="1">
      <alignment horizontal="center" vertical="center"/>
      <protection locked="0"/>
    </xf>
    <xf numFmtId="3" fontId="12" fillId="2" borderId="5" xfId="0" applyNumberFormat="1" applyFont="1" applyFill="1" applyBorder="1" applyAlignment="1" applyProtection="1">
      <alignment horizontal="center" vertical="center"/>
      <protection locked="0"/>
    </xf>
    <xf numFmtId="10" fontId="12" fillId="0" borderId="5" xfId="0" applyNumberFormat="1" applyFont="1" applyFill="1" applyBorder="1" applyAlignment="1" applyProtection="1">
      <alignment horizontal="center" vertical="center"/>
    </xf>
    <xf numFmtId="3" fontId="12" fillId="0" borderId="5" xfId="0" applyNumberFormat="1" applyFont="1" applyFill="1" applyBorder="1" applyAlignment="1" applyProtection="1">
      <alignment horizontal="center" vertical="center"/>
    </xf>
    <xf numFmtId="3" fontId="12" fillId="2" borderId="5" xfId="0" applyNumberFormat="1" applyFont="1" applyFill="1" applyBorder="1" applyAlignment="1" applyProtection="1">
      <alignment horizontal="center" vertical="center"/>
    </xf>
    <xf numFmtId="3" fontId="2" fillId="0" borderId="5" xfId="0" applyNumberFormat="1" applyFont="1" applyFill="1" applyBorder="1" applyAlignment="1" applyProtection="1">
      <alignment horizontal="center" vertical="center"/>
      <protection locked="0"/>
    </xf>
    <xf numFmtId="3" fontId="3" fillId="0" borderId="5" xfId="0" applyNumberFormat="1" applyFont="1" applyFill="1" applyBorder="1" applyAlignment="1" applyProtection="1">
      <alignment horizontal="center" vertical="center"/>
      <protection locked="0"/>
    </xf>
    <xf numFmtId="3" fontId="3" fillId="2" borderId="5" xfId="0" applyNumberFormat="1" applyFont="1" applyFill="1" applyBorder="1" applyAlignment="1" applyProtection="1">
      <alignment horizontal="center" vertical="center"/>
    </xf>
    <xf numFmtId="3" fontId="9" fillId="2" borderId="5" xfId="0" applyNumberFormat="1" applyFont="1" applyFill="1" applyBorder="1" applyAlignment="1" applyProtection="1">
      <alignment horizontal="center" vertical="center"/>
      <protection locked="0"/>
    </xf>
    <xf numFmtId="3" fontId="9" fillId="2" borderId="6" xfId="0" applyNumberFormat="1" applyFont="1" applyFill="1" applyBorder="1" applyAlignment="1" applyProtection="1">
      <alignment horizontal="center" vertical="center"/>
      <protection locked="0"/>
    </xf>
    <xf numFmtId="10" fontId="12" fillId="2" borderId="5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right"/>
    </xf>
    <xf numFmtId="10" fontId="3" fillId="0" borderId="5" xfId="11" applyNumberFormat="1" applyFont="1" applyFill="1" applyBorder="1" applyAlignment="1">
      <alignment horizontal="center" vertical="center"/>
    </xf>
    <xf numFmtId="10" fontId="12" fillId="0" borderId="5" xfId="11" applyNumberFormat="1" applyFont="1" applyFill="1" applyBorder="1" applyAlignment="1">
      <alignment horizontal="center" vertical="center"/>
    </xf>
    <xf numFmtId="10" fontId="12" fillId="2" borderId="5" xfId="11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4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vertical="center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10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10" fontId="12" fillId="0" borderId="5" xfId="0" applyNumberFormat="1" applyFont="1" applyFill="1" applyBorder="1" applyAlignment="1" applyProtection="1">
      <alignment horizontal="center" vertical="center"/>
      <protection locked="0"/>
    </xf>
    <xf numFmtId="3" fontId="9" fillId="3" borderId="5" xfId="0" applyNumberFormat="1" applyFont="1" applyFill="1" applyBorder="1" applyAlignment="1" applyProtection="1">
      <alignment horizontal="center" vertical="center" wrapText="1"/>
      <protection locked="0"/>
    </xf>
    <xf numFmtId="3" fontId="3" fillId="3" borderId="4" xfId="0" applyNumberFormat="1" applyFont="1" applyFill="1" applyBorder="1" applyAlignment="1" applyProtection="1">
      <alignment horizontal="center" vertical="center"/>
      <protection locked="0"/>
    </xf>
    <xf numFmtId="10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10" fontId="3" fillId="0" borderId="5" xfId="0" applyNumberFormat="1" applyFont="1" applyFill="1" applyBorder="1" applyAlignment="1" applyProtection="1">
      <alignment horizontal="center" vertical="center"/>
      <protection locked="0"/>
    </xf>
    <xf numFmtId="3" fontId="12" fillId="0" borderId="4" xfId="0" applyNumberFormat="1" applyFont="1" applyFill="1" applyBorder="1" applyAlignment="1" applyProtection="1">
      <alignment horizontal="center" vertical="center"/>
      <protection locked="0"/>
    </xf>
    <xf numFmtId="3" fontId="12" fillId="3" borderId="4" xfId="0" applyNumberFormat="1" applyFont="1" applyFill="1" applyBorder="1" applyAlignment="1" applyProtection="1">
      <alignment horizontal="center" vertical="center"/>
      <protection locked="0"/>
    </xf>
    <xf numFmtId="3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vertical="center" wrapText="1"/>
      <protection locked="0"/>
    </xf>
    <xf numFmtId="0" fontId="12" fillId="3" borderId="5" xfId="0" applyFont="1" applyFill="1" applyBorder="1" applyAlignment="1">
      <alignment horizontal="center" vertical="center"/>
    </xf>
    <xf numFmtId="10" fontId="12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10" fontId="12" fillId="3" borderId="5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Alignment="1">
      <alignment horizontal="center" vertical="center"/>
    </xf>
    <xf numFmtId="3" fontId="15" fillId="0" borderId="0" xfId="0" applyNumberFormat="1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 wrapText="1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0" xfId="0" applyFont="1" applyBorder="1">
      <alignment vertical="center"/>
    </xf>
    <xf numFmtId="10" fontId="5" fillId="0" borderId="5" xfId="0" applyNumberFormat="1" applyFont="1" applyBorder="1" applyAlignment="1">
      <alignment horizontal="center" vertical="center"/>
    </xf>
    <xf numFmtId="10" fontId="14" fillId="0" borderId="5" xfId="0" applyNumberFormat="1" applyFont="1" applyBorder="1" applyAlignment="1">
      <alignment horizontal="center" vertical="center"/>
    </xf>
    <xf numFmtId="0" fontId="18" fillId="0" borderId="0" xfId="0" applyFont="1" applyFill="1" applyBorder="1" applyAlignment="1" applyProtection="1">
      <alignment vertical="center"/>
      <protection locked="0"/>
    </xf>
    <xf numFmtId="0" fontId="1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4"/>
  <sheetViews>
    <sheetView topLeftCell="A23" workbookViewId="0">
      <selection activeCell="C13" sqref="C13"/>
    </sheetView>
  </sheetViews>
  <sheetFormatPr defaultColWidth="9" defaultRowHeight="13.5"/>
  <cols>
    <col min="1" max="1" width="41.125" style="122" customWidth="1"/>
    <col min="2" max="3" width="17.625" style="123" customWidth="1"/>
    <col min="4" max="4" width="17.625" style="124" customWidth="1"/>
    <col min="5" max="9" width="17.625" style="122" customWidth="1"/>
    <col min="10" max="16384" width="9" style="122"/>
  </cols>
  <sheetData>
    <row r="1" ht="35.2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4.25" spans="1:10">
      <c r="A2" s="77"/>
      <c r="B2" s="125"/>
      <c r="C2" s="79"/>
      <c r="D2" s="126"/>
      <c r="E2" s="77"/>
      <c r="F2" s="77"/>
      <c r="G2" s="77"/>
      <c r="H2" s="77"/>
      <c r="I2" s="157"/>
      <c r="J2" s="118" t="s">
        <v>1</v>
      </c>
    </row>
    <row r="3" ht="14.25" spans="1:10">
      <c r="A3" s="127" t="s">
        <v>2</v>
      </c>
      <c r="B3" s="128" t="s">
        <v>3</v>
      </c>
      <c r="C3" s="128" t="s">
        <v>4</v>
      </c>
      <c r="D3" s="129" t="s">
        <v>5</v>
      </c>
      <c r="E3" s="128" t="s">
        <v>6</v>
      </c>
      <c r="F3" s="30" t="s">
        <v>7</v>
      </c>
      <c r="G3" s="63"/>
      <c r="H3" s="63" t="s">
        <v>8</v>
      </c>
      <c r="I3" s="63"/>
      <c r="J3" s="30" t="s">
        <v>9</v>
      </c>
    </row>
    <row r="4" ht="14.25" spans="1:10">
      <c r="A4" s="130"/>
      <c r="B4" s="128"/>
      <c r="C4" s="128"/>
      <c r="D4" s="129"/>
      <c r="E4" s="128"/>
      <c r="F4" s="127" t="s">
        <v>10</v>
      </c>
      <c r="G4" s="127" t="s">
        <v>11</v>
      </c>
      <c r="H4" s="127" t="s">
        <v>10</v>
      </c>
      <c r="I4" s="127" t="s">
        <v>11</v>
      </c>
      <c r="J4" s="63"/>
    </row>
    <row r="5" ht="14.25" spans="1:10">
      <c r="A5" s="73" t="s">
        <v>12</v>
      </c>
      <c r="B5" s="128">
        <f>B6+B20</f>
        <v>82253</v>
      </c>
      <c r="C5" s="128">
        <f>C6+C20</f>
        <v>87188</v>
      </c>
      <c r="D5" s="129">
        <f>D6+D20</f>
        <v>72000</v>
      </c>
      <c r="E5" s="131">
        <f>D5/C5</f>
        <v>0.825801715832454</v>
      </c>
      <c r="F5" s="130">
        <f>D5-C5</f>
        <v>-15188</v>
      </c>
      <c r="G5" s="132">
        <f>F5/C5</f>
        <v>-0.174198284167546</v>
      </c>
      <c r="H5" s="130">
        <f>D5-B5</f>
        <v>-10253</v>
      </c>
      <c r="I5" s="132">
        <f>H5/B5</f>
        <v>-0.124651988377324</v>
      </c>
      <c r="J5" s="158"/>
    </row>
    <row r="6" ht="14.25" spans="1:10">
      <c r="A6" s="73" t="s">
        <v>13</v>
      </c>
      <c r="B6" s="107">
        <f>SUM(B7:B19)</f>
        <v>50740</v>
      </c>
      <c r="C6" s="94">
        <f>SUM(C7:C19)</f>
        <v>55306</v>
      </c>
      <c r="D6" s="133">
        <f>SUM(D7:D19)</f>
        <v>51000</v>
      </c>
      <c r="E6" s="131">
        <f>D6/C6</f>
        <v>0.922142263045601</v>
      </c>
      <c r="F6" s="130">
        <f>D6-C6</f>
        <v>-4306</v>
      </c>
      <c r="G6" s="132">
        <f>F6/C6</f>
        <v>-0.0778577369543992</v>
      </c>
      <c r="H6" s="130">
        <f>D6-B6</f>
        <v>260</v>
      </c>
      <c r="I6" s="132">
        <f>H6/B6</f>
        <v>0.00512416239653134</v>
      </c>
      <c r="J6" s="158"/>
    </row>
    <row r="7" ht="14.25" spans="1:10">
      <c r="A7" s="43" t="s">
        <v>14</v>
      </c>
      <c r="B7" s="104">
        <v>15439</v>
      </c>
      <c r="C7" s="104">
        <v>18929</v>
      </c>
      <c r="D7" s="134">
        <v>16358</v>
      </c>
      <c r="E7" s="135">
        <f>D7/C7</f>
        <v>0.864176660151091</v>
      </c>
      <c r="F7" s="136">
        <f>D7-C7</f>
        <v>-2571</v>
      </c>
      <c r="G7" s="137">
        <f>F7/C7</f>
        <v>-0.135823339848909</v>
      </c>
      <c r="H7" s="136">
        <f>D7-B7</f>
        <v>919</v>
      </c>
      <c r="I7" s="137">
        <f>H7/B7</f>
        <v>0.0595245806075523</v>
      </c>
      <c r="J7" s="159"/>
    </row>
    <row r="8" ht="14.25" spans="1:10">
      <c r="A8" s="43" t="s">
        <v>15</v>
      </c>
      <c r="B8" s="104">
        <v>4437</v>
      </c>
      <c r="C8" s="104">
        <v>5336</v>
      </c>
      <c r="D8" s="134">
        <v>3447</v>
      </c>
      <c r="E8" s="135">
        <f t="shared" ref="E8:E40" si="0">D8/C8</f>
        <v>0.645989505247376</v>
      </c>
      <c r="F8" s="136">
        <f t="shared" ref="F8:F40" si="1">D8-C8</f>
        <v>-1889</v>
      </c>
      <c r="G8" s="137">
        <f t="shared" ref="G8:G40" si="2">F8/C8</f>
        <v>-0.354010494752624</v>
      </c>
      <c r="H8" s="136">
        <f t="shared" ref="H8:H40" si="3">D8-B8</f>
        <v>-990</v>
      </c>
      <c r="I8" s="137">
        <f t="shared" ref="I8:I40" si="4">H8/B8</f>
        <v>-0.223123732251521</v>
      </c>
      <c r="J8" s="159"/>
    </row>
    <row r="9" ht="14.25" spans="1:10">
      <c r="A9" s="43" t="s">
        <v>16</v>
      </c>
      <c r="B9" s="104">
        <v>1000</v>
      </c>
      <c r="C9" s="104">
        <v>1209</v>
      </c>
      <c r="D9" s="134">
        <v>1098</v>
      </c>
      <c r="E9" s="135">
        <f t="shared" si="0"/>
        <v>0.90818858560794</v>
      </c>
      <c r="F9" s="136">
        <f t="shared" si="1"/>
        <v>-111</v>
      </c>
      <c r="G9" s="137">
        <f t="shared" si="2"/>
        <v>-0.0918114143920596</v>
      </c>
      <c r="H9" s="136">
        <f t="shared" si="3"/>
        <v>98</v>
      </c>
      <c r="I9" s="137">
        <f t="shared" si="4"/>
        <v>0.098</v>
      </c>
      <c r="J9" s="159"/>
    </row>
    <row r="10" ht="14.25" spans="1:10">
      <c r="A10" s="43" t="s">
        <v>17</v>
      </c>
      <c r="B10" s="104">
        <v>356</v>
      </c>
      <c r="C10" s="104">
        <v>488</v>
      </c>
      <c r="D10" s="134">
        <v>1775</v>
      </c>
      <c r="E10" s="135">
        <f t="shared" si="0"/>
        <v>3.63729508196721</v>
      </c>
      <c r="F10" s="136">
        <f t="shared" si="1"/>
        <v>1287</v>
      </c>
      <c r="G10" s="137">
        <f t="shared" si="2"/>
        <v>2.63729508196721</v>
      </c>
      <c r="H10" s="136">
        <f t="shared" si="3"/>
        <v>1419</v>
      </c>
      <c r="I10" s="137">
        <f t="shared" si="4"/>
        <v>3.98595505617977</v>
      </c>
      <c r="J10" s="159"/>
    </row>
    <row r="11" ht="14.25" spans="1:10">
      <c r="A11" s="43" t="s">
        <v>18</v>
      </c>
      <c r="B11" s="104">
        <v>4201</v>
      </c>
      <c r="C11" s="104">
        <v>4879</v>
      </c>
      <c r="D11" s="134">
        <v>4704</v>
      </c>
      <c r="E11" s="135">
        <f t="shared" si="0"/>
        <v>0.964131994261119</v>
      </c>
      <c r="F11" s="136">
        <f t="shared" si="1"/>
        <v>-175</v>
      </c>
      <c r="G11" s="137">
        <f t="shared" si="2"/>
        <v>-0.0358680057388809</v>
      </c>
      <c r="H11" s="136">
        <f t="shared" si="3"/>
        <v>503</v>
      </c>
      <c r="I11" s="137">
        <f t="shared" si="4"/>
        <v>0.119733396810283</v>
      </c>
      <c r="J11" s="159"/>
    </row>
    <row r="12" ht="14.25" spans="1:10">
      <c r="A12" s="43" t="s">
        <v>19</v>
      </c>
      <c r="B12" s="104">
        <v>3489</v>
      </c>
      <c r="C12" s="104">
        <v>3903</v>
      </c>
      <c r="D12" s="134">
        <v>3154</v>
      </c>
      <c r="E12" s="135">
        <f t="shared" si="0"/>
        <v>0.808096336151678</v>
      </c>
      <c r="F12" s="136">
        <f t="shared" si="1"/>
        <v>-749</v>
      </c>
      <c r="G12" s="137">
        <f t="shared" si="2"/>
        <v>-0.191903663848322</v>
      </c>
      <c r="H12" s="136">
        <f t="shared" si="3"/>
        <v>-335</v>
      </c>
      <c r="I12" s="137">
        <f t="shared" si="4"/>
        <v>-0.0960160504442534</v>
      </c>
      <c r="J12" s="159"/>
    </row>
    <row r="13" ht="14.25" spans="1:10">
      <c r="A13" s="43" t="s">
        <v>20</v>
      </c>
      <c r="B13" s="104">
        <v>1720</v>
      </c>
      <c r="C13" s="104">
        <v>1975</v>
      </c>
      <c r="D13" s="134">
        <v>2842</v>
      </c>
      <c r="E13" s="135">
        <f t="shared" si="0"/>
        <v>1.43898734177215</v>
      </c>
      <c r="F13" s="136">
        <f t="shared" si="1"/>
        <v>867</v>
      </c>
      <c r="G13" s="137">
        <f t="shared" si="2"/>
        <v>0.438987341772152</v>
      </c>
      <c r="H13" s="136">
        <f t="shared" si="3"/>
        <v>1122</v>
      </c>
      <c r="I13" s="137">
        <f t="shared" si="4"/>
        <v>0.652325581395349</v>
      </c>
      <c r="J13" s="159"/>
    </row>
    <row r="14" ht="14.25" spans="1:10">
      <c r="A14" s="43" t="s">
        <v>21</v>
      </c>
      <c r="B14" s="104">
        <v>2112</v>
      </c>
      <c r="C14" s="104">
        <v>2802</v>
      </c>
      <c r="D14" s="134">
        <v>3362</v>
      </c>
      <c r="E14" s="135">
        <f t="shared" si="0"/>
        <v>1.19985724482513</v>
      </c>
      <c r="F14" s="136">
        <f t="shared" si="1"/>
        <v>560</v>
      </c>
      <c r="G14" s="137">
        <f t="shared" si="2"/>
        <v>0.199857244825125</v>
      </c>
      <c r="H14" s="136">
        <f t="shared" si="3"/>
        <v>1250</v>
      </c>
      <c r="I14" s="137">
        <f t="shared" si="4"/>
        <v>0.591856060606061</v>
      </c>
      <c r="J14" s="159"/>
    </row>
    <row r="15" ht="14.25" spans="1:10">
      <c r="A15" s="43" t="s">
        <v>22</v>
      </c>
      <c r="B15" s="104">
        <v>2109</v>
      </c>
      <c r="C15" s="104">
        <v>3098</v>
      </c>
      <c r="D15" s="134">
        <v>2682</v>
      </c>
      <c r="E15" s="135">
        <f t="shared" si="0"/>
        <v>0.865719819238218</v>
      </c>
      <c r="F15" s="136">
        <f t="shared" si="1"/>
        <v>-416</v>
      </c>
      <c r="G15" s="137">
        <f t="shared" si="2"/>
        <v>-0.134280180761782</v>
      </c>
      <c r="H15" s="136">
        <f t="shared" si="3"/>
        <v>573</v>
      </c>
      <c r="I15" s="137">
        <f t="shared" si="4"/>
        <v>0.271692745376956</v>
      </c>
      <c r="J15" s="159"/>
    </row>
    <row r="16" ht="14.25" spans="1:10">
      <c r="A16" s="43" t="s">
        <v>23</v>
      </c>
      <c r="B16" s="104">
        <v>10306</v>
      </c>
      <c r="C16" s="104">
        <v>6184</v>
      </c>
      <c r="D16" s="134">
        <v>3476</v>
      </c>
      <c r="E16" s="135">
        <f t="shared" si="0"/>
        <v>0.562095730918499</v>
      </c>
      <c r="F16" s="136">
        <f t="shared" si="1"/>
        <v>-2708</v>
      </c>
      <c r="G16" s="137">
        <f t="shared" si="2"/>
        <v>-0.437904269081501</v>
      </c>
      <c r="H16" s="136">
        <f t="shared" si="3"/>
        <v>-6830</v>
      </c>
      <c r="I16" s="137">
        <f t="shared" si="4"/>
        <v>-0.662720745196973</v>
      </c>
      <c r="J16" s="159"/>
    </row>
    <row r="17" ht="14.25" spans="1:10">
      <c r="A17" s="43" t="s">
        <v>24</v>
      </c>
      <c r="B17" s="104">
        <v>4086</v>
      </c>
      <c r="C17" s="104">
        <v>4653</v>
      </c>
      <c r="D17" s="134">
        <v>6340</v>
      </c>
      <c r="E17" s="135">
        <f t="shared" si="0"/>
        <v>1.3625617880937</v>
      </c>
      <c r="F17" s="136">
        <f t="shared" si="1"/>
        <v>1687</v>
      </c>
      <c r="G17" s="137">
        <f t="shared" si="2"/>
        <v>0.362561788093703</v>
      </c>
      <c r="H17" s="136">
        <f t="shared" si="3"/>
        <v>2254</v>
      </c>
      <c r="I17" s="137">
        <f t="shared" si="4"/>
        <v>0.551639745472345</v>
      </c>
      <c r="J17" s="159"/>
    </row>
    <row r="18" ht="14.25" spans="1:10">
      <c r="A18" s="43" t="s">
        <v>25</v>
      </c>
      <c r="B18" s="104">
        <v>1257</v>
      </c>
      <c r="C18" s="104">
        <v>1570</v>
      </c>
      <c r="D18" s="134">
        <v>1490</v>
      </c>
      <c r="E18" s="135">
        <f t="shared" si="0"/>
        <v>0.949044585987261</v>
      </c>
      <c r="F18" s="136">
        <f t="shared" si="1"/>
        <v>-80</v>
      </c>
      <c r="G18" s="137">
        <f t="shared" si="2"/>
        <v>-0.0509554140127389</v>
      </c>
      <c r="H18" s="136">
        <f t="shared" si="3"/>
        <v>233</v>
      </c>
      <c r="I18" s="137">
        <f t="shared" si="4"/>
        <v>0.185361972951472</v>
      </c>
      <c r="J18" s="159"/>
    </row>
    <row r="19" ht="14.25" spans="1:10">
      <c r="A19" s="43" t="s">
        <v>26</v>
      </c>
      <c r="B19" s="104">
        <v>228</v>
      </c>
      <c r="C19" s="104">
        <v>280</v>
      </c>
      <c r="D19" s="134">
        <v>272</v>
      </c>
      <c r="E19" s="135">
        <f t="shared" si="0"/>
        <v>0.971428571428571</v>
      </c>
      <c r="F19" s="136">
        <f t="shared" si="1"/>
        <v>-8</v>
      </c>
      <c r="G19" s="137">
        <f t="shared" si="2"/>
        <v>-0.0285714285714286</v>
      </c>
      <c r="H19" s="136">
        <f t="shared" si="3"/>
        <v>44</v>
      </c>
      <c r="I19" s="137">
        <f t="shared" si="4"/>
        <v>0.192982456140351</v>
      </c>
      <c r="J19" s="159"/>
    </row>
    <row r="20" ht="14.25" spans="1:10">
      <c r="A20" s="73" t="s">
        <v>27</v>
      </c>
      <c r="B20" s="107">
        <f>SUM(B21:B27)</f>
        <v>31513</v>
      </c>
      <c r="C20" s="94">
        <f>SUM(C21:C27)</f>
        <v>31882</v>
      </c>
      <c r="D20" s="133">
        <f>SUM(D21:D27)</f>
        <v>21000</v>
      </c>
      <c r="E20" s="131">
        <f t="shared" si="0"/>
        <v>0.658678878363967</v>
      </c>
      <c r="F20" s="130">
        <f t="shared" si="1"/>
        <v>-10882</v>
      </c>
      <c r="G20" s="132">
        <f t="shared" si="2"/>
        <v>-0.341321121636033</v>
      </c>
      <c r="H20" s="130">
        <f t="shared" si="3"/>
        <v>-10513</v>
      </c>
      <c r="I20" s="132">
        <f t="shared" si="4"/>
        <v>-0.333608352108654</v>
      </c>
      <c r="J20" s="158"/>
    </row>
    <row r="21" ht="14.25" spans="1:10">
      <c r="A21" s="43" t="s">
        <v>28</v>
      </c>
      <c r="B21" s="104">
        <v>2920</v>
      </c>
      <c r="C21" s="104">
        <v>3183</v>
      </c>
      <c r="D21" s="134">
        <v>3124</v>
      </c>
      <c r="E21" s="135">
        <f t="shared" si="0"/>
        <v>0.981464027646874</v>
      </c>
      <c r="F21" s="136">
        <f t="shared" si="1"/>
        <v>-59</v>
      </c>
      <c r="G21" s="137">
        <f t="shared" si="2"/>
        <v>-0.018535972353126</v>
      </c>
      <c r="H21" s="136">
        <f t="shared" si="3"/>
        <v>204</v>
      </c>
      <c r="I21" s="137">
        <f t="shared" si="4"/>
        <v>0.0698630136986301</v>
      </c>
      <c r="J21" s="159"/>
    </row>
    <row r="22" ht="14.25" spans="1:10">
      <c r="A22" s="43" t="s">
        <v>29</v>
      </c>
      <c r="B22" s="104">
        <v>1795</v>
      </c>
      <c r="C22" s="104">
        <v>1805</v>
      </c>
      <c r="D22" s="134">
        <v>3494</v>
      </c>
      <c r="E22" s="135">
        <f t="shared" si="0"/>
        <v>1.93573407202216</v>
      </c>
      <c r="F22" s="136">
        <f t="shared" si="1"/>
        <v>1689</v>
      </c>
      <c r="G22" s="137">
        <f t="shared" si="2"/>
        <v>0.935734072022161</v>
      </c>
      <c r="H22" s="136">
        <f t="shared" si="3"/>
        <v>1699</v>
      </c>
      <c r="I22" s="137">
        <f t="shared" si="4"/>
        <v>0.946518105849582</v>
      </c>
      <c r="J22" s="159"/>
    </row>
    <row r="23" ht="14.25" spans="1:10">
      <c r="A23" s="43" t="s">
        <v>30</v>
      </c>
      <c r="B23" s="104">
        <v>3647</v>
      </c>
      <c r="C23" s="104">
        <v>3246</v>
      </c>
      <c r="D23" s="134">
        <v>3200</v>
      </c>
      <c r="E23" s="135">
        <f t="shared" si="0"/>
        <v>0.985828712261245</v>
      </c>
      <c r="F23" s="136">
        <f t="shared" si="1"/>
        <v>-46</v>
      </c>
      <c r="G23" s="137">
        <f t="shared" si="2"/>
        <v>-0.0141712877387554</v>
      </c>
      <c r="H23" s="136">
        <f t="shared" si="3"/>
        <v>-447</v>
      </c>
      <c r="I23" s="137">
        <f t="shared" si="4"/>
        <v>-0.122566493007952</v>
      </c>
      <c r="J23" s="159"/>
    </row>
    <row r="24" ht="14.25" spans="1:10">
      <c r="A24" s="43" t="s">
        <v>31</v>
      </c>
      <c r="B24" s="104">
        <v>72</v>
      </c>
      <c r="C24" s="104">
        <v>76</v>
      </c>
      <c r="D24" s="134">
        <v>72</v>
      </c>
      <c r="E24" s="135">
        <f t="shared" si="0"/>
        <v>0.947368421052632</v>
      </c>
      <c r="F24" s="136">
        <f t="shared" si="1"/>
        <v>-4</v>
      </c>
      <c r="G24" s="137">
        <f t="shared" si="2"/>
        <v>-0.0526315789473684</v>
      </c>
      <c r="H24" s="136">
        <f t="shared" si="3"/>
        <v>0</v>
      </c>
      <c r="I24" s="137">
        <f t="shared" si="4"/>
        <v>0</v>
      </c>
      <c r="J24" s="159"/>
    </row>
    <row r="25" ht="14.25" spans="1:10">
      <c r="A25" s="43" t="s">
        <v>32</v>
      </c>
      <c r="B25" s="104">
        <v>20379</v>
      </c>
      <c r="C25" s="104">
        <v>20837</v>
      </c>
      <c r="D25" s="134">
        <v>10330</v>
      </c>
      <c r="E25" s="135">
        <f t="shared" si="0"/>
        <v>0.495752747516437</v>
      </c>
      <c r="F25" s="136">
        <f t="shared" si="1"/>
        <v>-10507</v>
      </c>
      <c r="G25" s="137">
        <f t="shared" si="2"/>
        <v>-0.504247252483563</v>
      </c>
      <c r="H25" s="136">
        <f t="shared" si="3"/>
        <v>-10049</v>
      </c>
      <c r="I25" s="137">
        <f t="shared" si="4"/>
        <v>-0.49310564797095</v>
      </c>
      <c r="J25" s="159"/>
    </row>
    <row r="26" ht="14.25" spans="1:10">
      <c r="A26" s="43" t="s">
        <v>33</v>
      </c>
      <c r="B26" s="104">
        <v>0</v>
      </c>
      <c r="C26" s="104">
        <v>0</v>
      </c>
      <c r="D26" s="134">
        <v>0</v>
      </c>
      <c r="E26" s="135" t="e">
        <f t="shared" si="0"/>
        <v>#DIV/0!</v>
      </c>
      <c r="F26" s="136">
        <f t="shared" si="1"/>
        <v>0</v>
      </c>
      <c r="G26" s="137" t="e">
        <f t="shared" si="2"/>
        <v>#DIV/0!</v>
      </c>
      <c r="H26" s="136">
        <f t="shared" si="3"/>
        <v>0</v>
      </c>
      <c r="I26" s="137" t="e">
        <f t="shared" si="4"/>
        <v>#DIV/0!</v>
      </c>
      <c r="J26" s="159"/>
    </row>
    <row r="27" ht="14.25" spans="1:10">
      <c r="A27" s="43" t="s">
        <v>34</v>
      </c>
      <c r="B27" s="104">
        <v>2700</v>
      </c>
      <c r="C27" s="104">
        <v>2735</v>
      </c>
      <c r="D27" s="134">
        <v>780</v>
      </c>
      <c r="E27" s="135">
        <f t="shared" si="0"/>
        <v>0.285191956124314</v>
      </c>
      <c r="F27" s="136">
        <f t="shared" si="1"/>
        <v>-1955</v>
      </c>
      <c r="G27" s="137">
        <f t="shared" si="2"/>
        <v>-0.714808043875686</v>
      </c>
      <c r="H27" s="136">
        <f t="shared" si="3"/>
        <v>-1920</v>
      </c>
      <c r="I27" s="137">
        <f t="shared" si="4"/>
        <v>-0.711111111111111</v>
      </c>
      <c r="J27" s="159"/>
    </row>
    <row r="28" ht="14.25" spans="1:10">
      <c r="A28" s="73" t="s">
        <v>35</v>
      </c>
      <c r="B28" s="138">
        <f>SUM(B29:B31)</f>
        <v>179259</v>
      </c>
      <c r="C28" s="94">
        <f>SUM(C29:C31)</f>
        <v>171710</v>
      </c>
      <c r="D28" s="139">
        <f>SUM(D29:D31)</f>
        <v>167337</v>
      </c>
      <c r="E28" s="131">
        <f t="shared" si="0"/>
        <v>0.974532642245647</v>
      </c>
      <c r="F28" s="130">
        <f t="shared" si="1"/>
        <v>-4373</v>
      </c>
      <c r="G28" s="132">
        <f t="shared" si="2"/>
        <v>-0.0254673577543533</v>
      </c>
      <c r="H28" s="130">
        <f t="shared" si="3"/>
        <v>-11922</v>
      </c>
      <c r="I28" s="132">
        <f t="shared" si="4"/>
        <v>-0.0665071209813733</v>
      </c>
      <c r="J28" s="158"/>
    </row>
    <row r="29" ht="14.25" spans="1:10">
      <c r="A29" s="67" t="s">
        <v>36</v>
      </c>
      <c r="B29" s="140">
        <v>12674</v>
      </c>
      <c r="C29" s="104">
        <v>12674</v>
      </c>
      <c r="D29" s="134">
        <v>12674</v>
      </c>
      <c r="E29" s="135">
        <f t="shared" si="0"/>
        <v>1</v>
      </c>
      <c r="F29" s="136">
        <f t="shared" si="1"/>
        <v>0</v>
      </c>
      <c r="G29" s="137">
        <f t="shared" si="2"/>
        <v>0</v>
      </c>
      <c r="H29" s="136">
        <f t="shared" si="3"/>
        <v>0</v>
      </c>
      <c r="I29" s="137">
        <f t="shared" si="4"/>
        <v>0</v>
      </c>
      <c r="J29" s="159"/>
    </row>
    <row r="30" ht="14.25" spans="1:10">
      <c r="A30" s="67" t="s">
        <v>37</v>
      </c>
      <c r="B30" s="140">
        <v>124657</v>
      </c>
      <c r="C30" s="104">
        <v>116136</v>
      </c>
      <c r="D30" s="134">
        <v>116761</v>
      </c>
      <c r="E30" s="135">
        <f t="shared" si="0"/>
        <v>1.00538162154715</v>
      </c>
      <c r="F30" s="136">
        <f t="shared" si="1"/>
        <v>625</v>
      </c>
      <c r="G30" s="137">
        <f t="shared" si="2"/>
        <v>0.00538162154715162</v>
      </c>
      <c r="H30" s="136">
        <f t="shared" si="3"/>
        <v>-7896</v>
      </c>
      <c r="I30" s="137">
        <f t="shared" si="4"/>
        <v>-0.0633418099264381</v>
      </c>
      <c r="J30" s="159"/>
    </row>
    <row r="31" ht="14.25" spans="1:10">
      <c r="A31" s="67" t="s">
        <v>38</v>
      </c>
      <c r="B31" s="140">
        <v>41928</v>
      </c>
      <c r="C31" s="104">
        <v>42900</v>
      </c>
      <c r="D31" s="134">
        <v>37902</v>
      </c>
      <c r="E31" s="135">
        <f t="shared" si="0"/>
        <v>0.883496503496504</v>
      </c>
      <c r="F31" s="136">
        <f t="shared" si="1"/>
        <v>-4998</v>
      </c>
      <c r="G31" s="137">
        <f t="shared" si="2"/>
        <v>-0.116503496503497</v>
      </c>
      <c r="H31" s="136">
        <f t="shared" si="3"/>
        <v>-4026</v>
      </c>
      <c r="I31" s="137">
        <f t="shared" si="4"/>
        <v>-0.0960217515741271</v>
      </c>
      <c r="J31" s="159"/>
    </row>
    <row r="32" ht="14.25" spans="1:10">
      <c r="A32" s="73" t="s">
        <v>39</v>
      </c>
      <c r="B32" s="138">
        <f>SUM(B33:B34)</f>
        <v>12525</v>
      </c>
      <c r="C32" s="94">
        <f>SUM(C33:C34)</f>
        <v>10484</v>
      </c>
      <c r="D32" s="139">
        <f>SUM(D33:D34)</f>
        <v>49491</v>
      </c>
      <c r="E32" s="131">
        <f t="shared" si="0"/>
        <v>4.72062190003815</v>
      </c>
      <c r="F32" s="130">
        <f t="shared" si="1"/>
        <v>39007</v>
      </c>
      <c r="G32" s="132">
        <f t="shared" si="2"/>
        <v>3.72062190003815</v>
      </c>
      <c r="H32" s="130">
        <f t="shared" si="3"/>
        <v>36966</v>
      </c>
      <c r="I32" s="132">
        <f t="shared" si="4"/>
        <v>2.95137724550898</v>
      </c>
      <c r="J32" s="158"/>
    </row>
    <row r="33" ht="14.25" spans="1:10">
      <c r="A33" s="67" t="s">
        <v>40</v>
      </c>
      <c r="B33" s="140">
        <v>10000</v>
      </c>
      <c r="C33" s="104">
        <v>10000</v>
      </c>
      <c r="D33" s="134">
        <v>10000</v>
      </c>
      <c r="E33" s="135">
        <f t="shared" si="0"/>
        <v>1</v>
      </c>
      <c r="F33" s="136">
        <f t="shared" si="1"/>
        <v>0</v>
      </c>
      <c r="G33" s="137">
        <f t="shared" si="2"/>
        <v>0</v>
      </c>
      <c r="H33" s="136">
        <f t="shared" si="3"/>
        <v>0</v>
      </c>
      <c r="I33" s="137">
        <f t="shared" si="4"/>
        <v>0</v>
      </c>
      <c r="J33" s="159"/>
    </row>
    <row r="34" ht="14.25" spans="1:10">
      <c r="A34" s="67" t="s">
        <v>41</v>
      </c>
      <c r="B34" s="140">
        <v>2525</v>
      </c>
      <c r="C34" s="104">
        <v>484</v>
      </c>
      <c r="D34" s="134">
        <v>39491</v>
      </c>
      <c r="E34" s="135">
        <f t="shared" si="0"/>
        <v>81.5929752066116</v>
      </c>
      <c r="F34" s="136">
        <f t="shared" si="1"/>
        <v>39007</v>
      </c>
      <c r="G34" s="137">
        <f t="shared" si="2"/>
        <v>80.5929752066116</v>
      </c>
      <c r="H34" s="136">
        <f t="shared" si="3"/>
        <v>36966</v>
      </c>
      <c r="I34" s="137">
        <f t="shared" si="4"/>
        <v>14.64</v>
      </c>
      <c r="J34" s="159"/>
    </row>
    <row r="35" ht="14.25" spans="1:10">
      <c r="A35" s="73" t="s">
        <v>42</v>
      </c>
      <c r="B35" s="138">
        <f>SUM(B36:B38)</f>
        <v>19860</v>
      </c>
      <c r="C35" s="94">
        <f>SUM(C36:C38)</f>
        <v>44964</v>
      </c>
      <c r="D35" s="139">
        <f>SUM(D36:D38)</f>
        <v>33370</v>
      </c>
      <c r="E35" s="131">
        <f t="shared" si="0"/>
        <v>0.742149274975536</v>
      </c>
      <c r="F35" s="130">
        <f t="shared" si="1"/>
        <v>-11594</v>
      </c>
      <c r="G35" s="132">
        <f t="shared" si="2"/>
        <v>-0.257850725024464</v>
      </c>
      <c r="H35" s="130">
        <f t="shared" si="3"/>
        <v>13510</v>
      </c>
      <c r="I35" s="132">
        <f t="shared" si="4"/>
        <v>0.680261832829809</v>
      </c>
      <c r="J35" s="158"/>
    </row>
    <row r="36" ht="14.25" spans="1:10">
      <c r="A36" s="141" t="s">
        <v>43</v>
      </c>
      <c r="B36" s="140">
        <v>1665</v>
      </c>
      <c r="C36" s="104">
        <v>3141</v>
      </c>
      <c r="D36" s="134">
        <v>3141</v>
      </c>
      <c r="E36" s="135">
        <f t="shared" si="0"/>
        <v>1</v>
      </c>
      <c r="F36" s="136">
        <f t="shared" si="1"/>
        <v>0</v>
      </c>
      <c r="G36" s="137">
        <f t="shared" si="2"/>
        <v>0</v>
      </c>
      <c r="H36" s="136">
        <f t="shared" si="3"/>
        <v>1476</v>
      </c>
      <c r="I36" s="137">
        <f t="shared" si="4"/>
        <v>0.886486486486487</v>
      </c>
      <c r="J36" s="159"/>
    </row>
    <row r="37" ht="14.25" spans="1:10">
      <c r="A37" s="141" t="s">
        <v>44</v>
      </c>
      <c r="B37" s="140">
        <v>17718</v>
      </c>
      <c r="C37" s="104">
        <v>41523</v>
      </c>
      <c r="D37" s="134">
        <v>29929</v>
      </c>
      <c r="E37" s="135">
        <f t="shared" si="0"/>
        <v>0.720781253762975</v>
      </c>
      <c r="F37" s="136">
        <f t="shared" si="1"/>
        <v>-11594</v>
      </c>
      <c r="G37" s="137">
        <f t="shared" si="2"/>
        <v>-0.279218746237025</v>
      </c>
      <c r="H37" s="136">
        <f t="shared" si="3"/>
        <v>12211</v>
      </c>
      <c r="I37" s="137">
        <f t="shared" si="4"/>
        <v>0.689186138390337</v>
      </c>
      <c r="J37" s="159"/>
    </row>
    <row r="38" ht="14.25" spans="1:10">
      <c r="A38" s="142" t="s">
        <v>45</v>
      </c>
      <c r="B38" s="140">
        <v>477</v>
      </c>
      <c r="C38" s="104">
        <v>300</v>
      </c>
      <c r="D38" s="134">
        <v>300</v>
      </c>
      <c r="E38" s="135">
        <f t="shared" si="0"/>
        <v>1</v>
      </c>
      <c r="F38" s="136">
        <f t="shared" si="1"/>
        <v>0</v>
      </c>
      <c r="G38" s="137">
        <f t="shared" si="2"/>
        <v>0</v>
      </c>
      <c r="H38" s="136">
        <f t="shared" si="3"/>
        <v>-177</v>
      </c>
      <c r="I38" s="137">
        <f t="shared" si="4"/>
        <v>-0.371069182389937</v>
      </c>
      <c r="J38" s="159"/>
    </row>
    <row r="39" ht="14.25" spans="1:10">
      <c r="A39" s="73" t="s">
        <v>46</v>
      </c>
      <c r="B39" s="138">
        <v>44936</v>
      </c>
      <c r="C39" s="94">
        <v>39771</v>
      </c>
      <c r="D39" s="139">
        <v>39771</v>
      </c>
      <c r="E39" s="131">
        <f t="shared" si="0"/>
        <v>1</v>
      </c>
      <c r="F39" s="130">
        <f t="shared" si="1"/>
        <v>0</v>
      </c>
      <c r="G39" s="132">
        <f t="shared" si="2"/>
        <v>0</v>
      </c>
      <c r="H39" s="130">
        <f t="shared" si="3"/>
        <v>-5165</v>
      </c>
      <c r="I39" s="132">
        <f t="shared" si="4"/>
        <v>-0.114941249777461</v>
      </c>
      <c r="J39" s="158"/>
    </row>
    <row r="40" ht="14.25" spans="1:10">
      <c r="A40" s="143" t="s">
        <v>47</v>
      </c>
      <c r="B40" s="139">
        <f>B5+B28+B32+B35+B39</f>
        <v>338833</v>
      </c>
      <c r="C40" s="133">
        <f>C5+C28+C32+C35+C39</f>
        <v>354117</v>
      </c>
      <c r="D40" s="139">
        <f>D5+D28+D32+D35+D39</f>
        <v>361969</v>
      </c>
      <c r="E40" s="144">
        <f t="shared" si="0"/>
        <v>1.0221734624432</v>
      </c>
      <c r="F40" s="145">
        <f t="shared" si="1"/>
        <v>7852</v>
      </c>
      <c r="G40" s="146">
        <f t="shared" si="2"/>
        <v>0.0221734624432038</v>
      </c>
      <c r="H40" s="145">
        <f t="shared" si="3"/>
        <v>23136</v>
      </c>
      <c r="I40" s="146">
        <f t="shared" si="4"/>
        <v>0.0682814247726756</v>
      </c>
      <c r="J40" s="160"/>
    </row>
    <row r="41" ht="18.75" spans="1:10">
      <c r="A41" s="147"/>
      <c r="B41" s="148"/>
      <c r="C41" s="148"/>
      <c r="D41" s="148"/>
      <c r="E41" s="149"/>
      <c r="F41" s="150"/>
      <c r="G41" s="150"/>
      <c r="H41" s="150"/>
      <c r="I41" s="150"/>
      <c r="J41" s="161"/>
    </row>
    <row r="42" spans="1:10">
      <c r="A42" s="151" t="s">
        <v>48</v>
      </c>
      <c r="B42" s="151">
        <f>B6+B21</f>
        <v>53660</v>
      </c>
      <c r="C42" s="151">
        <f>C6+C21</f>
        <v>58489</v>
      </c>
      <c r="D42" s="152">
        <f>D6+D21</f>
        <v>54124</v>
      </c>
      <c r="E42" s="153"/>
      <c r="F42" s="154"/>
      <c r="G42" s="154"/>
      <c r="H42" s="154"/>
      <c r="I42" s="154"/>
      <c r="J42" s="154"/>
    </row>
    <row r="43" spans="1:10">
      <c r="A43" s="151" t="s">
        <v>49</v>
      </c>
      <c r="B43" s="151">
        <f>SUM(B22:B27)</f>
        <v>28593</v>
      </c>
      <c r="C43" s="151">
        <f>SUM(C22:C27)</f>
        <v>28699</v>
      </c>
      <c r="D43" s="152">
        <f>SUM(D22:D27)</f>
        <v>17876</v>
      </c>
      <c r="E43" s="153"/>
      <c r="F43" s="154"/>
      <c r="G43" s="154"/>
      <c r="H43" s="154"/>
      <c r="I43" s="154"/>
      <c r="J43" s="154"/>
    </row>
    <row r="44" spans="1:10">
      <c r="A44" s="151" t="s">
        <v>50</v>
      </c>
      <c r="B44" s="155">
        <f>B6/B5</f>
        <v>0.616877195968536</v>
      </c>
      <c r="C44" s="155">
        <f>C6/C5</f>
        <v>0.634330412442079</v>
      </c>
      <c r="D44" s="156">
        <f>D6/D5</f>
        <v>0.708333333333333</v>
      </c>
      <c r="E44" s="153"/>
      <c r="F44" s="154"/>
      <c r="G44" s="154"/>
      <c r="H44" s="154"/>
      <c r="I44" s="154"/>
      <c r="J44" s="154"/>
    </row>
  </sheetData>
  <mergeCells count="9">
    <mergeCell ref="A1:J1"/>
    <mergeCell ref="F3:G3"/>
    <mergeCell ref="H3:I3"/>
    <mergeCell ref="A3:A4"/>
    <mergeCell ref="B3:B4"/>
    <mergeCell ref="C3:C4"/>
    <mergeCell ref="D3:D4"/>
    <mergeCell ref="E3:E4"/>
    <mergeCell ref="J3:J4"/>
  </mergeCells>
  <pageMargins left="0.75" right="0.75" top="1" bottom="1" header="0.5" footer="0.5"/>
  <pageSetup paperSize="9" scale="69" fitToHeight="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selection activeCell="A20" sqref="A20"/>
    </sheetView>
  </sheetViews>
  <sheetFormatPr defaultColWidth="9" defaultRowHeight="13.5"/>
  <cols>
    <col min="1" max="1" width="38.125" style="91" customWidth="1"/>
    <col min="2" max="9" width="17.625" style="91" customWidth="1"/>
    <col min="10" max="16384" width="9" style="91"/>
  </cols>
  <sheetData>
    <row r="1" ht="35.25" spans="1:9">
      <c r="A1" s="1" t="s">
        <v>51</v>
      </c>
      <c r="B1" s="1"/>
      <c r="C1" s="1"/>
      <c r="D1" s="1"/>
      <c r="E1" s="1"/>
      <c r="F1" s="1"/>
      <c r="G1" s="1"/>
      <c r="H1" s="1"/>
      <c r="I1" s="1"/>
    </row>
    <row r="2" ht="14.25" spans="1:9">
      <c r="A2" s="77"/>
      <c r="B2" s="77"/>
      <c r="C2" s="77"/>
      <c r="D2" s="92"/>
      <c r="E2" s="93"/>
      <c r="F2" s="77"/>
      <c r="G2" s="77"/>
      <c r="H2" s="77"/>
      <c r="I2" s="118" t="s">
        <v>1</v>
      </c>
    </row>
    <row r="3" ht="16" customHeight="1" spans="1:9">
      <c r="A3" s="94" t="s">
        <v>2</v>
      </c>
      <c r="B3" s="95" t="s">
        <v>52</v>
      </c>
      <c r="C3" s="95" t="s">
        <v>53</v>
      </c>
      <c r="D3" s="96" t="s">
        <v>54</v>
      </c>
      <c r="E3" s="95" t="s">
        <v>55</v>
      </c>
      <c r="F3" s="97" t="s">
        <v>7</v>
      </c>
      <c r="G3" s="98"/>
      <c r="H3" s="97" t="s">
        <v>8</v>
      </c>
      <c r="I3" s="98"/>
    </row>
    <row r="4" ht="16" customHeight="1" spans="1:9">
      <c r="A4" s="95"/>
      <c r="B4" s="95"/>
      <c r="C4" s="95"/>
      <c r="D4" s="96"/>
      <c r="E4" s="95"/>
      <c r="F4" s="99" t="s">
        <v>10</v>
      </c>
      <c r="G4" s="97" t="s">
        <v>11</v>
      </c>
      <c r="H4" s="99" t="s">
        <v>10</v>
      </c>
      <c r="I4" s="97" t="s">
        <v>11</v>
      </c>
    </row>
    <row r="5" ht="16" customHeight="1" spans="1:9">
      <c r="A5" s="100" t="s">
        <v>56</v>
      </c>
      <c r="B5" s="95">
        <f>SUM(B6:B28)</f>
        <v>279387</v>
      </c>
      <c r="C5" s="95">
        <f>SUM(C6:C28)</f>
        <v>335943</v>
      </c>
      <c r="D5" s="96">
        <f>SUM(D6:D28)</f>
        <v>257361</v>
      </c>
      <c r="E5" s="101">
        <f>D5/C5</f>
        <v>0.766085318045025</v>
      </c>
      <c r="F5" s="102">
        <f>D5-C5</f>
        <v>-78582</v>
      </c>
      <c r="G5" s="101">
        <f>F5/C5</f>
        <v>-0.233914681954975</v>
      </c>
      <c r="H5" s="102">
        <f>D5-B5</f>
        <v>-22026</v>
      </c>
      <c r="I5" s="119">
        <f>H5/B5</f>
        <v>-0.0788368821741885</v>
      </c>
    </row>
    <row r="6" ht="16" customHeight="1" spans="1:9">
      <c r="A6" s="103" t="s">
        <v>57</v>
      </c>
      <c r="B6" s="104">
        <v>27034</v>
      </c>
      <c r="C6" s="104">
        <v>35395</v>
      </c>
      <c r="D6" s="105">
        <v>29982</v>
      </c>
      <c r="E6" s="101">
        <f>D6/C6</f>
        <v>0.847068795027546</v>
      </c>
      <c r="F6" s="102">
        <f>D6-C6</f>
        <v>-5413</v>
      </c>
      <c r="G6" s="101">
        <f>F6/C6</f>
        <v>-0.152931204972454</v>
      </c>
      <c r="H6" s="102">
        <f>D6-B6</f>
        <v>2948</v>
      </c>
      <c r="I6" s="119">
        <f>H6/B6</f>
        <v>0.109047865650662</v>
      </c>
    </row>
    <row r="7" ht="16" customHeight="1" spans="1:9">
      <c r="A7" s="103" t="s">
        <v>58</v>
      </c>
      <c r="B7" s="104">
        <v>277</v>
      </c>
      <c r="C7" s="104">
        <v>404</v>
      </c>
      <c r="D7" s="105">
        <v>375</v>
      </c>
      <c r="E7" s="101">
        <f t="shared" ref="E7:E30" si="0">D7/C7</f>
        <v>0.928217821782178</v>
      </c>
      <c r="F7" s="102">
        <f t="shared" ref="F7:F35" si="1">D7-C7</f>
        <v>-29</v>
      </c>
      <c r="G7" s="101">
        <f t="shared" ref="G7:G30" si="2">F7/C7</f>
        <v>-0.0717821782178218</v>
      </c>
      <c r="H7" s="102">
        <f t="shared" ref="H7:H20" si="3">D7-B7</f>
        <v>98</v>
      </c>
      <c r="I7" s="119">
        <f t="shared" ref="I7:I20" si="4">H7/B7</f>
        <v>0.353790613718412</v>
      </c>
    </row>
    <row r="8" ht="16" customHeight="1" spans="1:9">
      <c r="A8" s="103" t="s">
        <v>59</v>
      </c>
      <c r="B8" s="104">
        <v>12412</v>
      </c>
      <c r="C8" s="104">
        <v>13165</v>
      </c>
      <c r="D8" s="105">
        <v>12724</v>
      </c>
      <c r="E8" s="101">
        <f t="shared" si="0"/>
        <v>0.966502088872009</v>
      </c>
      <c r="F8" s="102">
        <f t="shared" si="1"/>
        <v>-441</v>
      </c>
      <c r="G8" s="101">
        <f t="shared" si="2"/>
        <v>-0.0334979111279909</v>
      </c>
      <c r="H8" s="102">
        <f t="shared" si="3"/>
        <v>312</v>
      </c>
      <c r="I8" s="119">
        <f t="shared" si="4"/>
        <v>0.0251369642281663</v>
      </c>
    </row>
    <row r="9" ht="16" customHeight="1" spans="1:9">
      <c r="A9" s="103" t="s">
        <v>60</v>
      </c>
      <c r="B9" s="104">
        <v>51920</v>
      </c>
      <c r="C9" s="104">
        <v>52056</v>
      </c>
      <c r="D9" s="105">
        <v>53256</v>
      </c>
      <c r="E9" s="101">
        <f t="shared" si="0"/>
        <v>1.02305209774089</v>
      </c>
      <c r="F9" s="102">
        <f t="shared" si="1"/>
        <v>1200</v>
      </c>
      <c r="G9" s="101">
        <f t="shared" si="2"/>
        <v>0.0230520977408944</v>
      </c>
      <c r="H9" s="102">
        <f t="shared" si="3"/>
        <v>1336</v>
      </c>
      <c r="I9" s="119">
        <f t="shared" si="4"/>
        <v>0.0257318952234206</v>
      </c>
    </row>
    <row r="10" ht="16" customHeight="1" spans="1:9">
      <c r="A10" s="103" t="s">
        <v>61</v>
      </c>
      <c r="B10" s="104">
        <v>751</v>
      </c>
      <c r="C10" s="104">
        <v>808</v>
      </c>
      <c r="D10" s="105">
        <v>1171</v>
      </c>
      <c r="E10" s="101">
        <f t="shared" si="0"/>
        <v>1.44925742574257</v>
      </c>
      <c r="F10" s="102">
        <f t="shared" si="1"/>
        <v>363</v>
      </c>
      <c r="G10" s="101">
        <f t="shared" si="2"/>
        <v>0.449257425742574</v>
      </c>
      <c r="H10" s="102">
        <f t="shared" si="3"/>
        <v>420</v>
      </c>
      <c r="I10" s="119">
        <f t="shared" si="4"/>
        <v>0.559254327563249</v>
      </c>
    </row>
    <row r="11" ht="16" customHeight="1" spans="1:9">
      <c r="A11" s="103" t="s">
        <v>62</v>
      </c>
      <c r="B11" s="104">
        <v>3771</v>
      </c>
      <c r="C11" s="104">
        <v>4172</v>
      </c>
      <c r="D11" s="105">
        <v>2889</v>
      </c>
      <c r="E11" s="101">
        <f t="shared" si="0"/>
        <v>0.692473633748802</v>
      </c>
      <c r="F11" s="102">
        <f t="shared" si="1"/>
        <v>-1283</v>
      </c>
      <c r="G11" s="101">
        <f t="shared" si="2"/>
        <v>-0.307526366251198</v>
      </c>
      <c r="H11" s="102">
        <f t="shared" si="3"/>
        <v>-882</v>
      </c>
      <c r="I11" s="119">
        <f t="shared" si="4"/>
        <v>-0.233890214797136</v>
      </c>
    </row>
    <row r="12" ht="16" customHeight="1" spans="1:9">
      <c r="A12" s="103" t="s">
        <v>63</v>
      </c>
      <c r="B12" s="104">
        <v>55041</v>
      </c>
      <c r="C12" s="104">
        <v>61918</v>
      </c>
      <c r="D12" s="105">
        <v>56268</v>
      </c>
      <c r="E12" s="101">
        <f t="shared" si="0"/>
        <v>0.908750282631868</v>
      </c>
      <c r="F12" s="102">
        <f t="shared" si="1"/>
        <v>-5650</v>
      </c>
      <c r="G12" s="101">
        <f t="shared" si="2"/>
        <v>-0.091249717368132</v>
      </c>
      <c r="H12" s="102">
        <f t="shared" si="3"/>
        <v>1227</v>
      </c>
      <c r="I12" s="119">
        <f t="shared" si="4"/>
        <v>0.0222924728838502</v>
      </c>
    </row>
    <row r="13" ht="16" customHeight="1" spans="1:9">
      <c r="A13" s="103" t="s">
        <v>64</v>
      </c>
      <c r="B13" s="104">
        <v>31912</v>
      </c>
      <c r="C13" s="104">
        <v>34979</v>
      </c>
      <c r="D13" s="105">
        <v>29933</v>
      </c>
      <c r="E13" s="101">
        <f t="shared" si="0"/>
        <v>0.855742016638555</v>
      </c>
      <c r="F13" s="102">
        <f t="shared" si="1"/>
        <v>-5046</v>
      </c>
      <c r="G13" s="101">
        <f t="shared" si="2"/>
        <v>-0.144257983361445</v>
      </c>
      <c r="H13" s="102">
        <f t="shared" si="3"/>
        <v>-1979</v>
      </c>
      <c r="I13" s="119">
        <f t="shared" si="4"/>
        <v>-0.0620142892955628</v>
      </c>
    </row>
    <row r="14" ht="16" customHeight="1" spans="1:9">
      <c r="A14" s="103" t="s">
        <v>65</v>
      </c>
      <c r="B14" s="104">
        <v>6029</v>
      </c>
      <c r="C14" s="104">
        <v>14959</v>
      </c>
      <c r="D14" s="105">
        <v>4619</v>
      </c>
      <c r="E14" s="101">
        <f t="shared" si="0"/>
        <v>0.308777324687479</v>
      </c>
      <c r="F14" s="102">
        <f t="shared" si="1"/>
        <v>-10340</v>
      </c>
      <c r="G14" s="101">
        <f t="shared" si="2"/>
        <v>-0.691222675312521</v>
      </c>
      <c r="H14" s="102">
        <f t="shared" si="3"/>
        <v>-1410</v>
      </c>
      <c r="I14" s="119">
        <f t="shared" si="4"/>
        <v>-0.233869630121081</v>
      </c>
    </row>
    <row r="15" ht="16" customHeight="1" spans="1:9">
      <c r="A15" s="103" t="s">
        <v>66</v>
      </c>
      <c r="B15" s="104">
        <v>11331</v>
      </c>
      <c r="C15" s="104">
        <v>19368</v>
      </c>
      <c r="D15" s="105">
        <v>8021</v>
      </c>
      <c r="E15" s="101">
        <f t="shared" si="0"/>
        <v>0.414136720363486</v>
      </c>
      <c r="F15" s="102">
        <f t="shared" si="1"/>
        <v>-11347</v>
      </c>
      <c r="G15" s="101">
        <f t="shared" si="2"/>
        <v>-0.585863279636514</v>
      </c>
      <c r="H15" s="102">
        <f t="shared" si="3"/>
        <v>-3310</v>
      </c>
      <c r="I15" s="119">
        <f t="shared" si="4"/>
        <v>-0.292118965669403</v>
      </c>
    </row>
    <row r="16" ht="16" customHeight="1" spans="1:9">
      <c r="A16" s="103" t="s">
        <v>67</v>
      </c>
      <c r="B16" s="104">
        <v>43787</v>
      </c>
      <c r="C16" s="104">
        <v>50356</v>
      </c>
      <c r="D16" s="105">
        <v>26870</v>
      </c>
      <c r="E16" s="101">
        <f t="shared" si="0"/>
        <v>0.533600762570498</v>
      </c>
      <c r="F16" s="102">
        <f t="shared" si="1"/>
        <v>-23486</v>
      </c>
      <c r="G16" s="101">
        <f t="shared" si="2"/>
        <v>-0.466399237429502</v>
      </c>
      <c r="H16" s="102">
        <f t="shared" si="3"/>
        <v>-16917</v>
      </c>
      <c r="I16" s="119">
        <f t="shared" si="4"/>
        <v>-0.386347546075319</v>
      </c>
    </row>
    <row r="17" ht="16" customHeight="1" spans="1:9">
      <c r="A17" s="103" t="s">
        <v>68</v>
      </c>
      <c r="B17" s="104">
        <v>6512</v>
      </c>
      <c r="C17" s="104">
        <v>9152</v>
      </c>
      <c r="D17" s="105">
        <v>3616</v>
      </c>
      <c r="E17" s="101">
        <f t="shared" si="0"/>
        <v>0.395104895104895</v>
      </c>
      <c r="F17" s="102">
        <f t="shared" si="1"/>
        <v>-5536</v>
      </c>
      <c r="G17" s="101">
        <f t="shared" si="2"/>
        <v>-0.604895104895105</v>
      </c>
      <c r="H17" s="102">
        <f t="shared" si="3"/>
        <v>-2896</v>
      </c>
      <c r="I17" s="119">
        <f t="shared" si="4"/>
        <v>-0.444717444717445</v>
      </c>
    </row>
    <row r="18" ht="16" customHeight="1" spans="1:9">
      <c r="A18" s="103" t="s">
        <v>69</v>
      </c>
      <c r="B18" s="104">
        <v>1543</v>
      </c>
      <c r="C18" s="104">
        <v>1667</v>
      </c>
      <c r="D18" s="105">
        <v>920</v>
      </c>
      <c r="E18" s="101">
        <f t="shared" si="0"/>
        <v>0.551889622075585</v>
      </c>
      <c r="F18" s="102">
        <f t="shared" si="1"/>
        <v>-747</v>
      </c>
      <c r="G18" s="101">
        <f t="shared" si="2"/>
        <v>-0.448110377924415</v>
      </c>
      <c r="H18" s="102">
        <f t="shared" si="3"/>
        <v>-623</v>
      </c>
      <c r="I18" s="119">
        <f t="shared" si="4"/>
        <v>-0.403758911211925</v>
      </c>
    </row>
    <row r="19" ht="16" customHeight="1" spans="1:9">
      <c r="A19" s="103" t="s">
        <v>70</v>
      </c>
      <c r="B19" s="104">
        <v>1545</v>
      </c>
      <c r="C19" s="104">
        <v>3145</v>
      </c>
      <c r="D19" s="105">
        <v>702</v>
      </c>
      <c r="E19" s="101">
        <f t="shared" si="0"/>
        <v>0.223211446740858</v>
      </c>
      <c r="F19" s="102">
        <f t="shared" si="1"/>
        <v>-2443</v>
      </c>
      <c r="G19" s="101">
        <f t="shared" si="2"/>
        <v>-0.776788553259142</v>
      </c>
      <c r="H19" s="102">
        <f t="shared" si="3"/>
        <v>-843</v>
      </c>
      <c r="I19" s="119">
        <f t="shared" si="4"/>
        <v>-0.545631067961165</v>
      </c>
    </row>
    <row r="20" ht="16" customHeight="1" spans="1:9">
      <c r="A20" s="103" t="s">
        <v>71</v>
      </c>
      <c r="B20" s="104">
        <v>0</v>
      </c>
      <c r="C20" s="104">
        <v>20</v>
      </c>
      <c r="D20" s="105">
        <v>20</v>
      </c>
      <c r="E20" s="101">
        <f t="shared" si="0"/>
        <v>1</v>
      </c>
      <c r="F20" s="102">
        <f t="shared" si="1"/>
        <v>0</v>
      </c>
      <c r="G20" s="101">
        <f t="shared" si="2"/>
        <v>0</v>
      </c>
      <c r="H20" s="102">
        <f t="shared" si="3"/>
        <v>20</v>
      </c>
      <c r="I20" s="119" t="e">
        <f t="shared" si="4"/>
        <v>#DIV/0!</v>
      </c>
    </row>
    <row r="21" ht="16" customHeight="1" spans="1:9">
      <c r="A21" s="103" t="s">
        <v>72</v>
      </c>
      <c r="B21" s="104">
        <v>8274</v>
      </c>
      <c r="C21" s="104">
        <v>13478</v>
      </c>
      <c r="D21" s="105">
        <v>8842</v>
      </c>
      <c r="E21" s="101">
        <f t="shared" si="0"/>
        <v>0.656032052233269</v>
      </c>
      <c r="F21" s="102">
        <f t="shared" si="1"/>
        <v>-4636</v>
      </c>
      <c r="G21" s="101">
        <f t="shared" si="2"/>
        <v>-0.343967947766731</v>
      </c>
      <c r="H21" s="102">
        <f t="shared" ref="H21:H24" si="5">D21-B21</f>
        <v>568</v>
      </c>
      <c r="I21" s="119">
        <f t="shared" ref="I21:I24" si="6">H21/B21</f>
        <v>0.0686487793086778</v>
      </c>
    </row>
    <row r="22" ht="16" customHeight="1" spans="1:9">
      <c r="A22" s="103" t="s">
        <v>73</v>
      </c>
      <c r="B22" s="104">
        <v>7541</v>
      </c>
      <c r="C22" s="104">
        <v>8402</v>
      </c>
      <c r="D22" s="105">
        <v>9157</v>
      </c>
      <c r="E22" s="101">
        <f t="shared" si="0"/>
        <v>1.08985955724827</v>
      </c>
      <c r="F22" s="102">
        <f t="shared" si="1"/>
        <v>755</v>
      </c>
      <c r="G22" s="101">
        <f t="shared" si="2"/>
        <v>0.0898595572482742</v>
      </c>
      <c r="H22" s="102">
        <f t="shared" si="5"/>
        <v>1616</v>
      </c>
      <c r="I22" s="119">
        <f t="shared" si="6"/>
        <v>0.214295186314812</v>
      </c>
    </row>
    <row r="23" ht="16" customHeight="1" spans="1:9">
      <c r="A23" s="103" t="s">
        <v>74</v>
      </c>
      <c r="B23" s="104">
        <v>3321</v>
      </c>
      <c r="C23" s="104">
        <v>3321</v>
      </c>
      <c r="D23" s="105">
        <v>950</v>
      </c>
      <c r="E23" s="101">
        <f t="shared" si="0"/>
        <v>0.286058416139717</v>
      </c>
      <c r="F23" s="102">
        <f t="shared" si="1"/>
        <v>-2371</v>
      </c>
      <c r="G23" s="101">
        <f t="shared" si="2"/>
        <v>-0.713941583860283</v>
      </c>
      <c r="H23" s="102">
        <f t="shared" si="5"/>
        <v>-2371</v>
      </c>
      <c r="I23" s="119">
        <f t="shared" si="6"/>
        <v>-0.713941583860283</v>
      </c>
    </row>
    <row r="24" ht="16" customHeight="1" spans="1:9">
      <c r="A24" s="103" t="s">
        <v>75</v>
      </c>
      <c r="B24" s="104">
        <v>2559</v>
      </c>
      <c r="C24" s="104">
        <v>2964</v>
      </c>
      <c r="D24" s="105">
        <v>2452</v>
      </c>
      <c r="E24" s="101">
        <f t="shared" si="0"/>
        <v>0.827260458839406</v>
      </c>
      <c r="F24" s="102">
        <f t="shared" si="1"/>
        <v>-512</v>
      </c>
      <c r="G24" s="101">
        <f t="shared" si="2"/>
        <v>-0.172739541160594</v>
      </c>
      <c r="H24" s="102">
        <f t="shared" si="5"/>
        <v>-107</v>
      </c>
      <c r="I24" s="119">
        <f t="shared" si="6"/>
        <v>-0.0418132082844861</v>
      </c>
    </row>
    <row r="25" ht="16" customHeight="1" spans="1:9">
      <c r="A25" s="103" t="s">
        <v>76</v>
      </c>
      <c r="B25" s="104">
        <v>0</v>
      </c>
      <c r="C25" s="104">
        <v>2000</v>
      </c>
      <c r="D25" s="105">
        <v>0</v>
      </c>
      <c r="E25" s="101">
        <f t="shared" si="0"/>
        <v>0</v>
      </c>
      <c r="F25" s="102">
        <f t="shared" si="1"/>
        <v>-2000</v>
      </c>
      <c r="G25" s="101">
        <f t="shared" si="2"/>
        <v>-1</v>
      </c>
      <c r="H25" s="102">
        <f t="shared" ref="H25:H35" si="7">D25-B25</f>
        <v>0</v>
      </c>
      <c r="I25" s="119" t="e">
        <f t="shared" ref="I25:I35" si="8">H25/B25</f>
        <v>#DIV/0!</v>
      </c>
    </row>
    <row r="26" ht="16" customHeight="1" spans="1:9">
      <c r="A26" s="103" t="s">
        <v>77</v>
      </c>
      <c r="B26" s="104">
        <v>19</v>
      </c>
      <c r="C26" s="104">
        <v>0</v>
      </c>
      <c r="D26" s="105">
        <v>435</v>
      </c>
      <c r="E26" s="101" t="e">
        <f t="shared" si="0"/>
        <v>#DIV/0!</v>
      </c>
      <c r="F26" s="102">
        <f t="shared" si="1"/>
        <v>435</v>
      </c>
      <c r="G26" s="101" t="e">
        <f t="shared" si="2"/>
        <v>#DIV/0!</v>
      </c>
      <c r="H26" s="102">
        <f t="shared" si="7"/>
        <v>416</v>
      </c>
      <c r="I26" s="119">
        <f t="shared" si="8"/>
        <v>21.8947368421053</v>
      </c>
    </row>
    <row r="27" ht="16" customHeight="1" spans="1:9">
      <c r="A27" s="103" t="s">
        <v>78</v>
      </c>
      <c r="B27" s="104">
        <v>3789</v>
      </c>
      <c r="C27" s="104">
        <v>4114</v>
      </c>
      <c r="D27" s="105">
        <v>4119</v>
      </c>
      <c r="E27" s="101">
        <f t="shared" si="0"/>
        <v>1.00121536217793</v>
      </c>
      <c r="F27" s="102">
        <f t="shared" si="1"/>
        <v>5</v>
      </c>
      <c r="G27" s="101">
        <f t="shared" si="2"/>
        <v>0.00121536217792902</v>
      </c>
      <c r="H27" s="102">
        <f t="shared" si="7"/>
        <v>330</v>
      </c>
      <c r="I27" s="119">
        <f t="shared" si="8"/>
        <v>0.0870942201108472</v>
      </c>
    </row>
    <row r="28" ht="16" customHeight="1" spans="1:9">
      <c r="A28" s="103" t="s">
        <v>79</v>
      </c>
      <c r="B28" s="104">
        <v>19</v>
      </c>
      <c r="C28" s="104">
        <v>100</v>
      </c>
      <c r="D28" s="105">
        <v>40</v>
      </c>
      <c r="E28" s="101">
        <f t="shared" si="0"/>
        <v>0.4</v>
      </c>
      <c r="F28" s="102">
        <f t="shared" si="1"/>
        <v>-60</v>
      </c>
      <c r="G28" s="101">
        <f t="shared" si="2"/>
        <v>-0.6</v>
      </c>
      <c r="H28" s="102">
        <f t="shared" si="7"/>
        <v>21</v>
      </c>
      <c r="I28" s="119">
        <f t="shared" si="8"/>
        <v>1.10526315789474</v>
      </c>
    </row>
    <row r="29" ht="16" customHeight="1" spans="1:9">
      <c r="A29" s="106" t="s">
        <v>80</v>
      </c>
      <c r="B29" s="107">
        <v>14009</v>
      </c>
      <c r="C29" s="107">
        <v>14237</v>
      </c>
      <c r="D29" s="108">
        <v>14237</v>
      </c>
      <c r="E29" s="109">
        <f t="shared" si="0"/>
        <v>1</v>
      </c>
      <c r="F29" s="110">
        <f t="shared" si="1"/>
        <v>0</v>
      </c>
      <c r="G29" s="109">
        <f t="shared" si="2"/>
        <v>0</v>
      </c>
      <c r="H29" s="110">
        <f t="shared" si="7"/>
        <v>228</v>
      </c>
      <c r="I29" s="120">
        <f t="shared" si="8"/>
        <v>0.016275251623956</v>
      </c>
    </row>
    <row r="30" ht="16" customHeight="1" spans="1:9">
      <c r="A30" s="106" t="s">
        <v>81</v>
      </c>
      <c r="B30" s="107">
        <v>2525</v>
      </c>
      <c r="C30" s="107">
        <v>1891</v>
      </c>
      <c r="D30" s="108">
        <v>39491</v>
      </c>
      <c r="E30" s="109">
        <f t="shared" si="0"/>
        <v>20.88365943945</v>
      </c>
      <c r="F30" s="110">
        <f t="shared" si="1"/>
        <v>37600</v>
      </c>
      <c r="G30" s="109">
        <f t="shared" si="2"/>
        <v>19.88365943945</v>
      </c>
      <c r="H30" s="110">
        <f t="shared" si="7"/>
        <v>36966</v>
      </c>
      <c r="I30" s="120">
        <f t="shared" si="8"/>
        <v>14.64</v>
      </c>
    </row>
    <row r="31" ht="16" customHeight="1" spans="1:9">
      <c r="A31" s="99" t="s">
        <v>82</v>
      </c>
      <c r="B31" s="110">
        <f>B5+B29+B30</f>
        <v>295921</v>
      </c>
      <c r="C31" s="110">
        <f>C5+C29+C30</f>
        <v>352071</v>
      </c>
      <c r="D31" s="111">
        <f>D5+D29+D30</f>
        <v>311089</v>
      </c>
      <c r="E31" s="109">
        <f t="shared" ref="E31:E35" si="9">D31/C31</f>
        <v>0.883597342581468</v>
      </c>
      <c r="F31" s="110">
        <f t="shared" si="1"/>
        <v>-40982</v>
      </c>
      <c r="G31" s="109">
        <f t="shared" ref="G31:G35" si="10">F31/C31</f>
        <v>-0.116402657418532</v>
      </c>
      <c r="H31" s="110">
        <f t="shared" si="7"/>
        <v>15168</v>
      </c>
      <c r="I31" s="120">
        <f t="shared" si="8"/>
        <v>0.0512569233004755</v>
      </c>
    </row>
    <row r="32" ht="16" customHeight="1" spans="1:9">
      <c r="A32" s="99" t="s">
        <v>83</v>
      </c>
      <c r="B32" s="107">
        <f>B33+B34</f>
        <v>42912</v>
      </c>
      <c r="C32" s="107">
        <f>C33+C34</f>
        <v>2046</v>
      </c>
      <c r="D32" s="108">
        <f>D33+D34</f>
        <v>50880</v>
      </c>
      <c r="E32" s="109">
        <f t="shared" si="9"/>
        <v>24.8680351906158</v>
      </c>
      <c r="F32" s="110">
        <f t="shared" si="1"/>
        <v>48834</v>
      </c>
      <c r="G32" s="109">
        <f t="shared" si="10"/>
        <v>23.8680351906158</v>
      </c>
      <c r="H32" s="110">
        <f t="shared" si="7"/>
        <v>7968</v>
      </c>
      <c r="I32" s="120">
        <f t="shared" si="8"/>
        <v>0.185682326621924</v>
      </c>
    </row>
    <row r="33" ht="16" customHeight="1" spans="1:9">
      <c r="A33" s="112" t="s">
        <v>84</v>
      </c>
      <c r="B33" s="113">
        <v>39771</v>
      </c>
      <c r="C33" s="113">
        <v>0</v>
      </c>
      <c r="D33" s="114">
        <v>49492</v>
      </c>
      <c r="E33" s="101" t="e">
        <f t="shared" si="9"/>
        <v>#DIV/0!</v>
      </c>
      <c r="F33" s="102">
        <f t="shared" si="1"/>
        <v>49492</v>
      </c>
      <c r="G33" s="101" t="e">
        <f t="shared" si="10"/>
        <v>#DIV/0!</v>
      </c>
      <c r="H33" s="102">
        <f t="shared" si="7"/>
        <v>9721</v>
      </c>
      <c r="I33" s="119">
        <f t="shared" si="8"/>
        <v>0.244424329285158</v>
      </c>
    </row>
    <row r="34" ht="16" customHeight="1" spans="1:9">
      <c r="A34" s="112" t="s">
        <v>85</v>
      </c>
      <c r="B34" s="113">
        <v>3141</v>
      </c>
      <c r="C34" s="113">
        <v>2046</v>
      </c>
      <c r="D34" s="114">
        <v>1388</v>
      </c>
      <c r="E34" s="101">
        <f t="shared" si="9"/>
        <v>0.678396871945259</v>
      </c>
      <c r="F34" s="102">
        <f t="shared" si="1"/>
        <v>-658</v>
      </c>
      <c r="G34" s="101">
        <f t="shared" si="10"/>
        <v>-0.321603128054741</v>
      </c>
      <c r="H34" s="102">
        <f t="shared" si="7"/>
        <v>-1753</v>
      </c>
      <c r="I34" s="119">
        <f t="shared" si="8"/>
        <v>-0.558102515122572</v>
      </c>
    </row>
    <row r="35" ht="16" customHeight="1" spans="1:9">
      <c r="A35" s="115" t="s">
        <v>86</v>
      </c>
      <c r="B35" s="116">
        <f>B31+B32</f>
        <v>338833</v>
      </c>
      <c r="C35" s="116">
        <f>C31+C32</f>
        <v>354117</v>
      </c>
      <c r="D35" s="116">
        <f>D31+D32</f>
        <v>361969</v>
      </c>
      <c r="E35" s="117">
        <f t="shared" si="9"/>
        <v>1.0221734624432</v>
      </c>
      <c r="F35" s="111">
        <f t="shared" si="1"/>
        <v>7852</v>
      </c>
      <c r="G35" s="117">
        <f t="shared" si="10"/>
        <v>0.0221734624432038</v>
      </c>
      <c r="H35" s="111">
        <f t="shared" si="7"/>
        <v>23136</v>
      </c>
      <c r="I35" s="121">
        <f t="shared" si="8"/>
        <v>0.0682814247726756</v>
      </c>
    </row>
  </sheetData>
  <mergeCells count="8">
    <mergeCell ref="A1:I1"/>
    <mergeCell ref="F3:G3"/>
    <mergeCell ref="H3:I3"/>
    <mergeCell ref="A3:A4"/>
    <mergeCell ref="B3:B4"/>
    <mergeCell ref="C3:C4"/>
    <mergeCell ref="D3:D4"/>
    <mergeCell ref="E3:E4"/>
  </mergeCells>
  <printOptions horizontalCentered="1" verticalCentered="1"/>
  <pageMargins left="0.751388888888889" right="0.751388888888889" top="0.393055555555556" bottom="1" header="0.5" footer="0.5"/>
  <pageSetup paperSize="9" scale="67" orientation="landscape" horizontalDpi="6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5"/>
  <sheetViews>
    <sheetView tabSelected="1" workbookViewId="0">
      <pane ySplit="5" topLeftCell="A9" activePane="bottomLeft" state="frozen"/>
      <selection/>
      <selection pane="bottomLeft" activeCell="A19" sqref="A19"/>
    </sheetView>
  </sheetViews>
  <sheetFormatPr defaultColWidth="9" defaultRowHeight="14.25"/>
  <cols>
    <col min="1" max="1" width="37.25" style="20" customWidth="1"/>
    <col min="2" max="6" width="13.625" style="55" customWidth="1"/>
    <col min="7" max="7" width="15.375" style="55" customWidth="1"/>
    <col min="8" max="8" width="13.625" style="55" customWidth="1"/>
    <col min="9" max="9" width="50.375" style="20" customWidth="1"/>
    <col min="10" max="10" width="18.625" style="21" customWidth="1"/>
    <col min="11" max="14" width="15.375" style="20" customWidth="1"/>
    <col min="15" max="15" width="15.375" style="21" customWidth="1"/>
    <col min="16" max="16" width="13.125" style="21" customWidth="1"/>
    <col min="17" max="17" width="9" style="20"/>
    <col min="18" max="18" width="9.5" style="20"/>
    <col min="19" max="16384" width="9" style="20"/>
  </cols>
  <sheetData>
    <row r="1" s="20" customFormat="1" ht="35.25" spans="1:16">
      <c r="A1" s="1" t="s">
        <v>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="20" customFormat="1" spans="1:16">
      <c r="A2" s="21"/>
      <c r="B2" s="21"/>
      <c r="C2" s="21"/>
      <c r="D2" s="21"/>
      <c r="E2" s="21"/>
      <c r="F2" s="21"/>
      <c r="G2" s="21"/>
      <c r="H2" s="21"/>
      <c r="I2" s="21"/>
      <c r="J2" s="21"/>
      <c r="O2" s="21"/>
      <c r="P2" s="21"/>
    </row>
    <row r="3" s="20" customFormat="1" spans="1:16">
      <c r="A3" s="56"/>
      <c r="B3" s="57"/>
      <c r="C3" s="57"/>
      <c r="D3" s="57"/>
      <c r="E3" s="57"/>
      <c r="F3" s="57"/>
      <c r="G3" s="57"/>
      <c r="H3" s="57"/>
      <c r="I3" s="77"/>
      <c r="J3" s="78"/>
      <c r="K3" s="77"/>
      <c r="L3" s="77"/>
      <c r="M3" s="77"/>
      <c r="N3" s="77"/>
      <c r="O3" s="79"/>
      <c r="P3" s="49"/>
    </row>
    <row r="4" s="53" customFormat="1" ht="27.95" customHeight="1" spans="1:16">
      <c r="A4" s="26" t="s">
        <v>88</v>
      </c>
      <c r="B4" s="58"/>
      <c r="C4" s="58"/>
      <c r="D4" s="58"/>
      <c r="E4" s="58"/>
      <c r="F4" s="58"/>
      <c r="G4" s="58"/>
      <c r="H4" s="59"/>
      <c r="I4" s="26" t="s">
        <v>89</v>
      </c>
      <c r="J4" s="58"/>
      <c r="K4" s="80"/>
      <c r="L4" s="80"/>
      <c r="M4" s="80"/>
      <c r="N4" s="80"/>
      <c r="O4" s="58"/>
      <c r="P4" s="59"/>
    </row>
    <row r="5" s="54" customFormat="1" ht="38.25" customHeight="1" spans="1:16">
      <c r="A5" s="31" t="s">
        <v>90</v>
      </c>
      <c r="B5" s="60" t="s">
        <v>91</v>
      </c>
      <c r="C5" s="60" t="s">
        <v>92</v>
      </c>
      <c r="D5" s="61" t="s">
        <v>93</v>
      </c>
      <c r="E5" s="60" t="s">
        <v>94</v>
      </c>
      <c r="F5" s="31" t="s">
        <v>95</v>
      </c>
      <c r="G5" s="31" t="s">
        <v>96</v>
      </c>
      <c r="H5" s="31" t="s">
        <v>97</v>
      </c>
      <c r="I5" s="31" t="s">
        <v>90</v>
      </c>
      <c r="J5" s="60" t="s">
        <v>91</v>
      </c>
      <c r="K5" s="60" t="s">
        <v>98</v>
      </c>
      <c r="L5" s="61" t="s">
        <v>99</v>
      </c>
      <c r="M5" s="60" t="s">
        <v>94</v>
      </c>
      <c r="N5" s="31" t="s">
        <v>95</v>
      </c>
      <c r="O5" s="31" t="s">
        <v>96</v>
      </c>
      <c r="P5" s="31" t="s">
        <v>97</v>
      </c>
    </row>
    <row r="6" s="53" customFormat="1" ht="38.25" customHeight="1" spans="1:16">
      <c r="A6" s="62" t="s">
        <v>100</v>
      </c>
      <c r="B6" s="63">
        <f>SUM(B7:B12,B15:B18)</f>
        <v>42788</v>
      </c>
      <c r="C6" s="63">
        <f>SUM(C7:C12,C15:C18)</f>
        <v>63703</v>
      </c>
      <c r="D6" s="64">
        <f>SUM(D7:D12,D15:D18)</f>
        <v>50853</v>
      </c>
      <c r="E6" s="63">
        <f>D6-C6</f>
        <v>-12850</v>
      </c>
      <c r="F6" s="65">
        <f>D6/C6</f>
        <v>0.798282655447938</v>
      </c>
      <c r="G6" s="66">
        <f>D6-B6</f>
        <v>8065</v>
      </c>
      <c r="H6" s="65">
        <f>G6/B6</f>
        <v>0.188487426381228</v>
      </c>
      <c r="I6" s="50" t="s">
        <v>101</v>
      </c>
      <c r="J6" s="68">
        <f>J7+J8</f>
        <v>789</v>
      </c>
      <c r="K6" s="68">
        <f>K7+K8</f>
        <v>448</v>
      </c>
      <c r="L6" s="69">
        <f>L7+L8</f>
        <v>462</v>
      </c>
      <c r="M6" s="68">
        <f>L6-K6</f>
        <v>14</v>
      </c>
      <c r="N6" s="81">
        <f>L6/K6</f>
        <v>1.03125</v>
      </c>
      <c r="O6" s="68">
        <f>L6-J6</f>
        <v>-327</v>
      </c>
      <c r="P6" s="82">
        <f>O6/J6</f>
        <v>-0.414448669201521</v>
      </c>
    </row>
    <row r="7" s="20" customFormat="1" ht="27.95" customHeight="1" spans="1:16">
      <c r="A7" s="67" t="s">
        <v>102</v>
      </c>
      <c r="B7" s="68"/>
      <c r="C7" s="68"/>
      <c r="D7" s="69"/>
      <c r="E7" s="63"/>
      <c r="F7" s="65"/>
      <c r="G7" s="66"/>
      <c r="H7" s="65"/>
      <c r="I7" s="67" t="s">
        <v>103</v>
      </c>
      <c r="J7" s="68">
        <v>729</v>
      </c>
      <c r="K7" s="68">
        <v>432</v>
      </c>
      <c r="L7" s="69">
        <v>446</v>
      </c>
      <c r="M7" s="68">
        <f t="shared" ref="M7:M34" si="0">L7-K7</f>
        <v>14</v>
      </c>
      <c r="N7" s="81">
        <f t="shared" ref="N7:N34" si="1">L7/K7</f>
        <v>1.03240740740741</v>
      </c>
      <c r="O7" s="68">
        <f>L7-J7</f>
        <v>-283</v>
      </c>
      <c r="P7" s="82">
        <f>O7/J7</f>
        <v>-0.388203017832647</v>
      </c>
    </row>
    <row r="8" s="20" customFormat="1" ht="27.95" customHeight="1" spans="1:16">
      <c r="A8" s="67" t="s">
        <v>104</v>
      </c>
      <c r="B8" s="68"/>
      <c r="C8" s="68"/>
      <c r="D8" s="69"/>
      <c r="E8" s="63"/>
      <c r="F8" s="65"/>
      <c r="G8" s="66"/>
      <c r="H8" s="65"/>
      <c r="I8" s="67" t="s">
        <v>105</v>
      </c>
      <c r="J8" s="68">
        <v>60</v>
      </c>
      <c r="K8" s="68">
        <v>16</v>
      </c>
      <c r="L8" s="69">
        <v>16</v>
      </c>
      <c r="M8" s="68">
        <f t="shared" si="0"/>
        <v>0</v>
      </c>
      <c r="N8" s="81">
        <f t="shared" si="1"/>
        <v>1</v>
      </c>
      <c r="O8" s="68">
        <f>L8-J8</f>
        <v>-44</v>
      </c>
      <c r="P8" s="82">
        <f>O8/J8</f>
        <v>-0.733333333333333</v>
      </c>
    </row>
    <row r="9" s="20" customFormat="1" ht="27.95" customHeight="1" spans="1:16">
      <c r="A9" s="70" t="s">
        <v>106</v>
      </c>
      <c r="B9" s="68">
        <v>39696</v>
      </c>
      <c r="C9" s="68">
        <v>61008</v>
      </c>
      <c r="D9" s="69">
        <v>46425</v>
      </c>
      <c r="E9" s="63">
        <f t="shared" ref="E7:E35" si="2">D9-C9</f>
        <v>-14583</v>
      </c>
      <c r="F9" s="65">
        <f>D9/C9</f>
        <v>0.76096577498033</v>
      </c>
      <c r="G9" s="66">
        <f t="shared" ref="G7:G35" si="3">D9-B9</f>
        <v>6729</v>
      </c>
      <c r="H9" s="65">
        <f t="shared" ref="H7:H35" si="4">G9/B9</f>
        <v>0.169513301088271</v>
      </c>
      <c r="I9" s="50" t="s">
        <v>107</v>
      </c>
      <c r="J9" s="68">
        <f>J10+J11</f>
        <v>12</v>
      </c>
      <c r="K9" s="68">
        <f>K10+K11</f>
        <v>2</v>
      </c>
      <c r="L9" s="69">
        <f>L10+L11</f>
        <v>2</v>
      </c>
      <c r="M9" s="68">
        <f t="shared" si="0"/>
        <v>0</v>
      </c>
      <c r="N9" s="81">
        <f t="shared" si="1"/>
        <v>1</v>
      </c>
      <c r="O9" s="68">
        <f>L9-J9</f>
        <v>-10</v>
      </c>
      <c r="P9" s="82">
        <f>O9/J9</f>
        <v>-0.833333333333333</v>
      </c>
    </row>
    <row r="10" s="20" customFormat="1" ht="27.95" customHeight="1" spans="1:16">
      <c r="A10" s="70" t="s">
        <v>108</v>
      </c>
      <c r="B10" s="68">
        <v>1183</v>
      </c>
      <c r="C10" s="68">
        <v>1195</v>
      </c>
      <c r="D10" s="69">
        <v>2043</v>
      </c>
      <c r="E10" s="63">
        <f t="shared" si="2"/>
        <v>848</v>
      </c>
      <c r="F10" s="65">
        <f>D10/C10</f>
        <v>1.70962343096234</v>
      </c>
      <c r="G10" s="66">
        <f t="shared" si="3"/>
        <v>860</v>
      </c>
      <c r="H10" s="65">
        <f t="shared" si="4"/>
        <v>0.726965342349958</v>
      </c>
      <c r="I10" s="67" t="s">
        <v>109</v>
      </c>
      <c r="J10" s="68">
        <v>12</v>
      </c>
      <c r="K10" s="68">
        <v>2</v>
      </c>
      <c r="L10" s="69">
        <v>2</v>
      </c>
      <c r="M10" s="68">
        <f t="shared" si="0"/>
        <v>0</v>
      </c>
      <c r="N10" s="81">
        <f t="shared" si="1"/>
        <v>1</v>
      </c>
      <c r="O10" s="68">
        <f>L10-J10</f>
        <v>-10</v>
      </c>
      <c r="P10" s="82">
        <f>O10/J10</f>
        <v>-0.833333333333333</v>
      </c>
    </row>
    <row r="11" s="20" customFormat="1" ht="27.95" customHeight="1" spans="1:16">
      <c r="A11" s="70" t="s">
        <v>110</v>
      </c>
      <c r="B11" s="68"/>
      <c r="C11" s="68"/>
      <c r="D11" s="69"/>
      <c r="E11" s="63"/>
      <c r="F11" s="65"/>
      <c r="G11" s="66"/>
      <c r="H11" s="65"/>
      <c r="I11" s="67" t="s">
        <v>111</v>
      </c>
      <c r="J11" s="68"/>
      <c r="K11" s="68"/>
      <c r="L11" s="69"/>
      <c r="M11" s="68"/>
      <c r="N11" s="81"/>
      <c r="O11" s="68"/>
      <c r="P11" s="82"/>
    </row>
    <row r="12" s="20" customFormat="1" ht="27.95" customHeight="1" spans="1:16">
      <c r="A12" s="70" t="s">
        <v>112</v>
      </c>
      <c r="B12" s="68">
        <f>SUM(B13:B14)</f>
        <v>93</v>
      </c>
      <c r="C12" s="68">
        <f>SUM(C13:C14)</f>
        <v>150</v>
      </c>
      <c r="D12" s="68">
        <f>SUM(D13:D14)</f>
        <v>63</v>
      </c>
      <c r="E12" s="63">
        <f t="shared" si="2"/>
        <v>-87</v>
      </c>
      <c r="F12" s="65">
        <f>D12/C12</f>
        <v>0.42</v>
      </c>
      <c r="G12" s="66">
        <f t="shared" si="3"/>
        <v>-30</v>
      </c>
      <c r="H12" s="65">
        <f t="shared" si="4"/>
        <v>-0.32258064516129</v>
      </c>
      <c r="I12" s="50" t="s">
        <v>113</v>
      </c>
      <c r="J12" s="68">
        <f>SUM(J13:J19)</f>
        <v>23518</v>
      </c>
      <c r="K12" s="68">
        <f>SUM(K13:K19)</f>
        <v>24903</v>
      </c>
      <c r="L12" s="69">
        <f>SUM(L13:L21)</f>
        <v>19475</v>
      </c>
      <c r="M12" s="68">
        <f t="shared" si="0"/>
        <v>-5428</v>
      </c>
      <c r="N12" s="81">
        <f t="shared" si="1"/>
        <v>0.782034293057061</v>
      </c>
      <c r="O12" s="68">
        <f>L12-J12</f>
        <v>-4043</v>
      </c>
      <c r="P12" s="82">
        <f>O12/J12</f>
        <v>-0.171910876775236</v>
      </c>
    </row>
    <row r="13" s="20" customFormat="1" ht="27.95" customHeight="1" spans="1:16">
      <c r="A13" s="71" t="s">
        <v>114</v>
      </c>
      <c r="B13" s="68"/>
      <c r="C13" s="68"/>
      <c r="D13" s="69"/>
      <c r="E13" s="63"/>
      <c r="F13" s="65"/>
      <c r="G13" s="66"/>
      <c r="H13" s="65"/>
      <c r="I13" s="67" t="s">
        <v>115</v>
      </c>
      <c r="J13" s="68"/>
      <c r="K13" s="68"/>
      <c r="L13" s="69"/>
      <c r="M13" s="68"/>
      <c r="N13" s="81"/>
      <c r="O13" s="68"/>
      <c r="P13" s="82"/>
    </row>
    <row r="14" s="20" customFormat="1" ht="28.5" customHeight="1" spans="1:18">
      <c r="A14" s="71" t="s">
        <v>116</v>
      </c>
      <c r="B14" s="68">
        <v>93</v>
      </c>
      <c r="C14" s="68">
        <v>150</v>
      </c>
      <c r="D14" s="69">
        <v>63</v>
      </c>
      <c r="E14" s="63">
        <f t="shared" si="2"/>
        <v>-87</v>
      </c>
      <c r="F14" s="65">
        <f>D14/C14</f>
        <v>0.42</v>
      </c>
      <c r="G14" s="66">
        <f t="shared" si="3"/>
        <v>-30</v>
      </c>
      <c r="H14" s="65">
        <f t="shared" si="4"/>
        <v>-0.32258064516129</v>
      </c>
      <c r="I14" s="67" t="s">
        <v>117</v>
      </c>
      <c r="J14" s="68">
        <v>19214</v>
      </c>
      <c r="K14" s="68">
        <v>13904</v>
      </c>
      <c r="L14" s="69">
        <v>13124</v>
      </c>
      <c r="M14" s="68">
        <f t="shared" si="0"/>
        <v>-780</v>
      </c>
      <c r="N14" s="81">
        <f t="shared" si="1"/>
        <v>0.943901035673188</v>
      </c>
      <c r="O14" s="68">
        <f>L14-J14</f>
        <v>-6090</v>
      </c>
      <c r="P14" s="82">
        <f>O14/J14</f>
        <v>-0.316956385968565</v>
      </c>
      <c r="R14" s="88"/>
    </row>
    <row r="15" s="20" customFormat="1" ht="27.95" customHeight="1" spans="1:18">
      <c r="A15" s="70" t="s">
        <v>118</v>
      </c>
      <c r="B15" s="68"/>
      <c r="C15" s="68"/>
      <c r="D15" s="69"/>
      <c r="E15" s="63"/>
      <c r="F15" s="65"/>
      <c r="G15" s="66"/>
      <c r="H15" s="65"/>
      <c r="I15" s="67" t="s">
        <v>119</v>
      </c>
      <c r="J15" s="68">
        <v>1183</v>
      </c>
      <c r="K15" s="68">
        <v>2254</v>
      </c>
      <c r="L15" s="69">
        <v>1797</v>
      </c>
      <c r="M15" s="68">
        <f t="shared" si="0"/>
        <v>-457</v>
      </c>
      <c r="N15" s="81">
        <f t="shared" si="1"/>
        <v>0.797249334516415</v>
      </c>
      <c r="O15" s="68">
        <f>L15-J15</f>
        <v>614</v>
      </c>
      <c r="P15" s="82">
        <f>O15/J15</f>
        <v>0.519019442096365</v>
      </c>
      <c r="R15" s="88"/>
    </row>
    <row r="16" s="20" customFormat="1" ht="27.95" customHeight="1" spans="1:16">
      <c r="A16" s="70" t="s">
        <v>120</v>
      </c>
      <c r="B16" s="68">
        <v>467</v>
      </c>
      <c r="C16" s="68">
        <v>350</v>
      </c>
      <c r="D16" s="69">
        <v>290</v>
      </c>
      <c r="E16" s="63">
        <f t="shared" si="2"/>
        <v>-60</v>
      </c>
      <c r="F16" s="65">
        <f>D16/C16</f>
        <v>0.828571428571429</v>
      </c>
      <c r="G16" s="66">
        <f t="shared" si="3"/>
        <v>-177</v>
      </c>
      <c r="H16" s="65">
        <f t="shared" si="4"/>
        <v>-0.379014989293362</v>
      </c>
      <c r="I16" s="67" t="s">
        <v>121</v>
      </c>
      <c r="J16" s="68"/>
      <c r="K16" s="68"/>
      <c r="L16" s="69"/>
      <c r="M16" s="68"/>
      <c r="N16" s="81"/>
      <c r="O16" s="68"/>
      <c r="P16" s="82"/>
    </row>
    <row r="17" s="20" customFormat="1" ht="27.95" customHeight="1" spans="1:16">
      <c r="A17" s="70" t="s">
        <v>122</v>
      </c>
      <c r="B17" s="68"/>
      <c r="C17" s="68"/>
      <c r="D17" s="69"/>
      <c r="E17" s="63"/>
      <c r="F17" s="65"/>
      <c r="G17" s="66"/>
      <c r="H17" s="65"/>
      <c r="I17" s="83" t="s">
        <v>123</v>
      </c>
      <c r="J17" s="68">
        <v>667</v>
      </c>
      <c r="K17" s="68"/>
      <c r="L17" s="69"/>
      <c r="M17" s="68"/>
      <c r="N17" s="81"/>
      <c r="O17" s="68">
        <f>L17-J17</f>
        <v>-667</v>
      </c>
      <c r="P17" s="82">
        <f>O17/J17</f>
        <v>-1</v>
      </c>
    </row>
    <row r="18" s="20" customFormat="1" ht="48.75" customHeight="1" spans="1:16">
      <c r="A18" s="70" t="s">
        <v>124</v>
      </c>
      <c r="B18" s="68">
        <v>1349</v>
      </c>
      <c r="C18" s="68">
        <v>1000</v>
      </c>
      <c r="D18" s="69">
        <v>2032</v>
      </c>
      <c r="E18" s="63">
        <f t="shared" si="2"/>
        <v>1032</v>
      </c>
      <c r="F18" s="65">
        <f>D18/C18</f>
        <v>2.032</v>
      </c>
      <c r="G18" s="66">
        <f t="shared" si="3"/>
        <v>683</v>
      </c>
      <c r="H18" s="65">
        <f t="shared" si="4"/>
        <v>0.506300963676798</v>
      </c>
      <c r="I18" s="67" t="s">
        <v>125</v>
      </c>
      <c r="J18" s="68">
        <v>1348</v>
      </c>
      <c r="K18" s="68">
        <v>7245</v>
      </c>
      <c r="L18" s="69">
        <v>3177</v>
      </c>
      <c r="M18" s="68">
        <f t="shared" si="0"/>
        <v>-4068</v>
      </c>
      <c r="N18" s="81">
        <f t="shared" si="1"/>
        <v>0.438509316770186</v>
      </c>
      <c r="O18" s="68">
        <f>L18-J18</f>
        <v>1829</v>
      </c>
      <c r="P18" s="82">
        <f>O18/J18</f>
        <v>1.35682492581602</v>
      </c>
    </row>
    <row r="19" s="20" customFormat="1" ht="27.75" customHeight="1" spans="1:16">
      <c r="A19" s="70"/>
      <c r="B19" s="68"/>
      <c r="C19" s="68"/>
      <c r="D19" s="69"/>
      <c r="E19" s="63"/>
      <c r="F19" s="65"/>
      <c r="G19" s="66"/>
      <c r="H19" s="65"/>
      <c r="I19" s="67" t="s">
        <v>126</v>
      </c>
      <c r="J19" s="68">
        <v>1106</v>
      </c>
      <c r="K19" s="68">
        <v>1500</v>
      </c>
      <c r="L19" s="69">
        <v>1377</v>
      </c>
      <c r="M19" s="68">
        <f t="shared" si="0"/>
        <v>-123</v>
      </c>
      <c r="N19" s="81">
        <f t="shared" si="1"/>
        <v>0.918</v>
      </c>
      <c r="O19" s="68">
        <f>L19-J19</f>
        <v>271</v>
      </c>
      <c r="P19" s="82">
        <f>O19/J19</f>
        <v>0.24502712477396</v>
      </c>
    </row>
    <row r="20" s="20" customFormat="1" ht="27.75" customHeight="1" spans="1:16">
      <c r="A20" s="70"/>
      <c r="B20" s="68"/>
      <c r="C20" s="68"/>
      <c r="D20" s="69"/>
      <c r="E20" s="63"/>
      <c r="F20" s="65"/>
      <c r="G20" s="66"/>
      <c r="H20" s="65"/>
      <c r="I20" s="67" t="s">
        <v>127</v>
      </c>
      <c r="J20" s="68"/>
      <c r="K20" s="68"/>
      <c r="L20" s="69"/>
      <c r="M20" s="68"/>
      <c r="N20" s="81"/>
      <c r="O20" s="68"/>
      <c r="P20" s="82"/>
    </row>
    <row r="21" s="20" customFormat="1" ht="27.75" customHeight="1" spans="1:16">
      <c r="A21" s="70"/>
      <c r="B21" s="68"/>
      <c r="C21" s="68"/>
      <c r="D21" s="69"/>
      <c r="E21" s="63"/>
      <c r="F21" s="65"/>
      <c r="G21" s="66"/>
      <c r="H21" s="65"/>
      <c r="I21" s="67" t="s">
        <v>128</v>
      </c>
      <c r="J21" s="68"/>
      <c r="K21" s="68"/>
      <c r="L21" s="69"/>
      <c r="M21" s="68"/>
      <c r="N21" s="81"/>
      <c r="O21" s="68"/>
      <c r="P21" s="82"/>
    </row>
    <row r="22" s="20" customFormat="1" ht="27.95" customHeight="1" spans="1:16">
      <c r="A22" s="70"/>
      <c r="B22" s="68"/>
      <c r="C22" s="68"/>
      <c r="D22" s="69"/>
      <c r="E22" s="63"/>
      <c r="F22" s="65"/>
      <c r="G22" s="66"/>
      <c r="H22" s="65"/>
      <c r="I22" s="50" t="s">
        <v>129</v>
      </c>
      <c r="J22" s="68">
        <f>J23</f>
        <v>20</v>
      </c>
      <c r="K22" s="68">
        <f>K23</f>
        <v>33</v>
      </c>
      <c r="L22" s="69">
        <f>L23</f>
        <v>8</v>
      </c>
      <c r="M22" s="68">
        <f t="shared" si="0"/>
        <v>-25</v>
      </c>
      <c r="N22" s="81">
        <f t="shared" si="1"/>
        <v>0.242424242424242</v>
      </c>
      <c r="O22" s="68">
        <f>L22-J22</f>
        <v>-12</v>
      </c>
      <c r="P22" s="82">
        <f>O22/J22</f>
        <v>-0.6</v>
      </c>
    </row>
    <row r="23" s="20" customFormat="1" ht="27.95" customHeight="1" spans="1:16">
      <c r="A23" s="71"/>
      <c r="B23" s="68"/>
      <c r="C23" s="68"/>
      <c r="D23" s="69"/>
      <c r="E23" s="63"/>
      <c r="F23" s="65"/>
      <c r="G23" s="66"/>
      <c r="H23" s="65"/>
      <c r="I23" s="83" t="s">
        <v>130</v>
      </c>
      <c r="J23" s="68">
        <v>20</v>
      </c>
      <c r="K23" s="68">
        <v>33</v>
      </c>
      <c r="L23" s="69">
        <v>8</v>
      </c>
      <c r="M23" s="68">
        <f t="shared" si="0"/>
        <v>-25</v>
      </c>
      <c r="N23" s="81">
        <f t="shared" si="1"/>
        <v>0.242424242424242</v>
      </c>
      <c r="O23" s="68">
        <f>L23-J23</f>
        <v>-12</v>
      </c>
      <c r="P23" s="82">
        <f>O23/J23</f>
        <v>-0.6</v>
      </c>
    </row>
    <row r="24" s="20" customFormat="1" ht="27.95" customHeight="1" spans="1:16">
      <c r="A24" s="70"/>
      <c r="B24" s="68"/>
      <c r="C24" s="68"/>
      <c r="D24" s="69"/>
      <c r="E24" s="63"/>
      <c r="F24" s="65"/>
      <c r="G24" s="66"/>
      <c r="H24" s="65"/>
      <c r="I24" s="50" t="s">
        <v>131</v>
      </c>
      <c r="J24" s="68">
        <f>J25+J26</f>
        <v>51478</v>
      </c>
      <c r="K24" s="68">
        <f>K25+K26</f>
        <v>40536</v>
      </c>
      <c r="L24" s="68">
        <f>L25+L26</f>
        <v>10355</v>
      </c>
      <c r="M24" s="68">
        <f t="shared" si="0"/>
        <v>-30181</v>
      </c>
      <c r="N24" s="81">
        <f t="shared" si="1"/>
        <v>0.255451943951056</v>
      </c>
      <c r="O24" s="68">
        <f>L24-J24</f>
        <v>-41123</v>
      </c>
      <c r="P24" s="82">
        <f>O24/J24</f>
        <v>-0.798846109017444</v>
      </c>
    </row>
    <row r="25" s="20" customFormat="1" ht="27.95" customHeight="1" spans="1:16">
      <c r="A25" s="70"/>
      <c r="B25" s="68"/>
      <c r="C25" s="68"/>
      <c r="D25" s="69"/>
      <c r="E25" s="63"/>
      <c r="F25" s="65"/>
      <c r="G25" s="66"/>
      <c r="H25" s="65"/>
      <c r="I25" s="67" t="s">
        <v>132</v>
      </c>
      <c r="J25" s="68">
        <v>478</v>
      </c>
      <c r="K25" s="68">
        <v>536</v>
      </c>
      <c r="L25" s="69">
        <v>355</v>
      </c>
      <c r="M25" s="68">
        <f t="shared" si="0"/>
        <v>-181</v>
      </c>
      <c r="N25" s="81">
        <f t="shared" si="1"/>
        <v>0.662313432835821</v>
      </c>
      <c r="O25" s="68">
        <f>L25-J25</f>
        <v>-123</v>
      </c>
      <c r="P25" s="82">
        <f>O25/J25</f>
        <v>-0.257322175732218</v>
      </c>
    </row>
    <row r="26" s="20" customFormat="1" ht="27.95" customHeight="1" spans="1:16">
      <c r="A26" s="70"/>
      <c r="B26" s="68"/>
      <c r="C26" s="68"/>
      <c r="D26" s="69"/>
      <c r="E26" s="63"/>
      <c r="F26" s="65"/>
      <c r="G26" s="66"/>
      <c r="H26" s="65"/>
      <c r="I26" s="67" t="s">
        <v>133</v>
      </c>
      <c r="J26" s="68">
        <v>51000</v>
      </c>
      <c r="K26" s="68">
        <v>40000</v>
      </c>
      <c r="L26" s="69">
        <v>10000</v>
      </c>
      <c r="M26" s="68">
        <f t="shared" si="0"/>
        <v>-30000</v>
      </c>
      <c r="N26" s="81">
        <f t="shared" si="1"/>
        <v>0.25</v>
      </c>
      <c r="O26" s="68"/>
      <c r="P26" s="82"/>
    </row>
    <row r="27" s="20" customFormat="1" ht="27.95" customHeight="1" spans="1:16">
      <c r="A27" s="70"/>
      <c r="B27" s="68"/>
      <c r="C27" s="68"/>
      <c r="D27" s="69"/>
      <c r="E27" s="63"/>
      <c r="F27" s="65"/>
      <c r="G27" s="66"/>
      <c r="H27" s="65"/>
      <c r="I27" s="84" t="s">
        <v>134</v>
      </c>
      <c r="J27" s="68">
        <v>3283</v>
      </c>
      <c r="K27" s="68">
        <v>4216</v>
      </c>
      <c r="L27" s="69">
        <v>4521</v>
      </c>
      <c r="M27" s="68">
        <f t="shared" si="0"/>
        <v>305</v>
      </c>
      <c r="N27" s="81">
        <f t="shared" si="1"/>
        <v>1.07234345351044</v>
      </c>
      <c r="O27" s="68">
        <f>L27-J27</f>
        <v>1238</v>
      </c>
      <c r="P27" s="82">
        <f>O27/J27</f>
        <v>0.377094121230582</v>
      </c>
    </row>
    <row r="28" s="20" customFormat="1" ht="27.95" customHeight="1" spans="1:16">
      <c r="A28" s="72" t="s">
        <v>135</v>
      </c>
      <c r="B28" s="63">
        <f>B29+B30</f>
        <v>3928</v>
      </c>
      <c r="C28" s="63">
        <f>C29+C30</f>
        <v>5609</v>
      </c>
      <c r="D28" s="64">
        <f>D29+D30</f>
        <v>4921</v>
      </c>
      <c r="E28" s="63">
        <f t="shared" si="2"/>
        <v>-688</v>
      </c>
      <c r="F28" s="65">
        <f>D28/C28</f>
        <v>0.877339989302906</v>
      </c>
      <c r="G28" s="66">
        <f t="shared" si="3"/>
        <v>993</v>
      </c>
      <c r="H28" s="65">
        <f t="shared" si="4"/>
        <v>0.252800407331976</v>
      </c>
      <c r="I28" s="84" t="s">
        <v>136</v>
      </c>
      <c r="J28" s="68">
        <v>48</v>
      </c>
      <c r="K28" s="68">
        <v>100</v>
      </c>
      <c r="L28" s="69">
        <v>62</v>
      </c>
      <c r="M28" s="68">
        <f t="shared" si="0"/>
        <v>-38</v>
      </c>
      <c r="N28" s="81">
        <f t="shared" si="1"/>
        <v>0.62</v>
      </c>
      <c r="O28" s="68">
        <f>L28-J28</f>
        <v>14</v>
      </c>
      <c r="P28" s="82">
        <f>O28/J28</f>
        <v>0.291666666666667</v>
      </c>
    </row>
    <row r="29" s="20" customFormat="1" ht="27.95" customHeight="1" spans="1:16">
      <c r="A29" s="70" t="s">
        <v>137</v>
      </c>
      <c r="B29" s="68">
        <v>2135</v>
      </c>
      <c r="C29" s="68">
        <v>2135</v>
      </c>
      <c r="D29" s="69">
        <v>1411</v>
      </c>
      <c r="E29" s="63">
        <f t="shared" si="2"/>
        <v>-724</v>
      </c>
      <c r="F29" s="65">
        <f>D29/C29</f>
        <v>0.660889929742389</v>
      </c>
      <c r="G29" s="66">
        <f t="shared" si="3"/>
        <v>-724</v>
      </c>
      <c r="H29" s="65">
        <f t="shared" si="4"/>
        <v>-0.339110070257611</v>
      </c>
      <c r="I29" s="84" t="s">
        <v>138</v>
      </c>
      <c r="J29" s="68">
        <v>15253</v>
      </c>
      <c r="K29" s="68">
        <v>0</v>
      </c>
      <c r="L29" s="69">
        <v>0</v>
      </c>
      <c r="M29" s="68">
        <f t="shared" si="0"/>
        <v>0</v>
      </c>
      <c r="N29" s="81"/>
      <c r="O29" s="68">
        <f>L29-J29</f>
        <v>-15253</v>
      </c>
      <c r="P29" s="82">
        <f>O29/J29</f>
        <v>-1</v>
      </c>
    </row>
    <row r="30" s="20" customFormat="1" ht="27.95" customHeight="1" spans="1:16">
      <c r="A30" s="67" t="s">
        <v>139</v>
      </c>
      <c r="B30" s="68">
        <v>1793</v>
      </c>
      <c r="C30" s="68">
        <v>3474</v>
      </c>
      <c r="D30" s="69">
        <v>3510</v>
      </c>
      <c r="E30" s="63">
        <f t="shared" si="2"/>
        <v>36</v>
      </c>
      <c r="F30" s="65">
        <f>D30/C30</f>
        <v>1.01036269430052</v>
      </c>
      <c r="G30" s="66">
        <f t="shared" si="3"/>
        <v>1717</v>
      </c>
      <c r="H30" s="65">
        <f t="shared" si="4"/>
        <v>0.957612939208031</v>
      </c>
      <c r="I30" s="84"/>
      <c r="J30" s="68"/>
      <c r="K30" s="68"/>
      <c r="L30" s="69"/>
      <c r="M30" s="68"/>
      <c r="N30" s="81"/>
      <c r="O30" s="68"/>
      <c r="P30" s="82"/>
    </row>
    <row r="31" s="20" customFormat="1" ht="27.95" customHeight="1" spans="1:16">
      <c r="A31" s="72" t="s">
        <v>140</v>
      </c>
      <c r="B31" s="63">
        <v>51000</v>
      </c>
      <c r="C31" s="63">
        <v>40000</v>
      </c>
      <c r="D31" s="64">
        <v>61000</v>
      </c>
      <c r="E31" s="63">
        <f t="shared" si="2"/>
        <v>21000</v>
      </c>
      <c r="F31" s="65">
        <f>D31/C31</f>
        <v>1.525</v>
      </c>
      <c r="G31" s="66">
        <f t="shared" si="3"/>
        <v>10000</v>
      </c>
      <c r="H31" s="65">
        <f t="shared" si="4"/>
        <v>0.196078431372549</v>
      </c>
      <c r="I31" s="30" t="s">
        <v>141</v>
      </c>
      <c r="J31" s="63">
        <f>J6+J9+J12+J22+J24+J27+J28+J29</f>
        <v>94401</v>
      </c>
      <c r="K31" s="63">
        <f>K6+K9+K12+K22+K24+K27+K28+K29</f>
        <v>70238</v>
      </c>
      <c r="L31" s="64">
        <f>L6+L9+L12+L22+L24+L27+L28+L29</f>
        <v>34885</v>
      </c>
      <c r="M31" s="68">
        <f>L31-K31</f>
        <v>-35353</v>
      </c>
      <c r="N31" s="81">
        <f>L31/K31</f>
        <v>0.496668470058942</v>
      </c>
      <c r="O31" s="63">
        <f>L31-J31</f>
        <v>-59516</v>
      </c>
      <c r="P31" s="85">
        <f>O31/J31</f>
        <v>-0.630459423099332</v>
      </c>
    </row>
    <row r="32" s="20" customFormat="1" ht="27.95" customHeight="1" spans="1:16">
      <c r="A32" s="72" t="s">
        <v>142</v>
      </c>
      <c r="B32" s="63">
        <v>0</v>
      </c>
      <c r="C32" s="63">
        <v>4837</v>
      </c>
      <c r="D32" s="64">
        <v>16020</v>
      </c>
      <c r="E32" s="63">
        <f t="shared" si="2"/>
        <v>11183</v>
      </c>
      <c r="F32" s="65">
        <f>D32/C32</f>
        <v>3.31197022948108</v>
      </c>
      <c r="G32" s="66">
        <f t="shared" si="3"/>
        <v>16020</v>
      </c>
      <c r="H32" s="65" t="e">
        <f t="shared" si="4"/>
        <v>#DIV/0!</v>
      </c>
      <c r="I32" s="30" t="s">
        <v>143</v>
      </c>
      <c r="J32" s="63">
        <v>676</v>
      </c>
      <c r="K32" s="63">
        <v>5448</v>
      </c>
      <c r="L32" s="64">
        <v>16020</v>
      </c>
      <c r="M32" s="68">
        <f>L32-K32</f>
        <v>10572</v>
      </c>
      <c r="N32" s="81">
        <f>L32/K32</f>
        <v>2.94052863436123</v>
      </c>
      <c r="O32" s="63">
        <f>L32-J32</f>
        <v>15344</v>
      </c>
      <c r="P32" s="85">
        <f>O32/J32</f>
        <v>22.698224852071</v>
      </c>
    </row>
    <row r="33" s="53" customFormat="1" ht="53.25" customHeight="1" spans="1:16">
      <c r="A33" s="72" t="s">
        <v>144</v>
      </c>
      <c r="B33" s="63">
        <v>15253</v>
      </c>
      <c r="C33" s="63">
        <v>0</v>
      </c>
      <c r="D33" s="64">
        <v>0</v>
      </c>
      <c r="E33" s="63">
        <f t="shared" si="2"/>
        <v>0</v>
      </c>
      <c r="F33" s="65"/>
      <c r="G33" s="66">
        <f t="shared" si="3"/>
        <v>-15253</v>
      </c>
      <c r="H33" s="65">
        <f t="shared" si="4"/>
        <v>-1</v>
      </c>
      <c r="I33" s="30" t="s">
        <v>145</v>
      </c>
      <c r="J33" s="63">
        <v>3271</v>
      </c>
      <c r="K33" s="63">
        <v>211</v>
      </c>
      <c r="L33" s="64">
        <v>55231</v>
      </c>
      <c r="M33" s="68">
        <f>L33-K33</f>
        <v>55020</v>
      </c>
      <c r="N33" s="81">
        <f>L33/K33</f>
        <v>261.758293838863</v>
      </c>
      <c r="O33" s="63">
        <f>L33-J33</f>
        <v>51960</v>
      </c>
      <c r="P33" s="85">
        <f>O33/J33</f>
        <v>15.8850504432895</v>
      </c>
    </row>
    <row r="34" s="20" customFormat="1" ht="44.25" customHeight="1" spans="1:16">
      <c r="A34" s="73" t="s">
        <v>146</v>
      </c>
      <c r="B34" s="63">
        <v>3097</v>
      </c>
      <c r="C34" s="63">
        <v>3271</v>
      </c>
      <c r="D34" s="64">
        <v>3271</v>
      </c>
      <c r="E34" s="63">
        <f t="shared" si="2"/>
        <v>0</v>
      </c>
      <c r="F34" s="65">
        <f>D34/C34</f>
        <v>1</v>
      </c>
      <c r="G34" s="66">
        <f t="shared" si="3"/>
        <v>174</v>
      </c>
      <c r="H34" s="65">
        <f t="shared" si="4"/>
        <v>0.0561834032935098</v>
      </c>
      <c r="I34" s="30" t="s">
        <v>147</v>
      </c>
      <c r="J34" s="63">
        <v>17718</v>
      </c>
      <c r="K34" s="63">
        <v>41523</v>
      </c>
      <c r="L34" s="64">
        <v>29929</v>
      </c>
      <c r="M34" s="68">
        <f>L34-K34</f>
        <v>-11594</v>
      </c>
      <c r="N34" s="81">
        <f>L34/K34</f>
        <v>0.720781253762975</v>
      </c>
      <c r="O34" s="63">
        <f>L34-J34</f>
        <v>12211</v>
      </c>
      <c r="P34" s="85">
        <f>O34/J34</f>
        <v>0.689186138390337</v>
      </c>
    </row>
    <row r="35" s="53" customFormat="1" ht="27.95" customHeight="1" spans="1:16">
      <c r="A35" s="32" t="s">
        <v>148</v>
      </c>
      <c r="B35" s="64">
        <f>B6+B28+B31+B33+B34+B32</f>
        <v>116066</v>
      </c>
      <c r="C35" s="64">
        <f>C6+C28+C31+C33+C34+C32</f>
        <v>117420</v>
      </c>
      <c r="D35" s="64">
        <f>D6+D28+D31+D33+D34+D32</f>
        <v>136065</v>
      </c>
      <c r="E35" s="64">
        <f t="shared" si="2"/>
        <v>18645</v>
      </c>
      <c r="F35" s="74">
        <f>D35/C35</f>
        <v>1.15878896269801</v>
      </c>
      <c r="G35" s="75">
        <f t="shared" si="3"/>
        <v>19999</v>
      </c>
      <c r="H35" s="74">
        <f t="shared" si="4"/>
        <v>0.172307135595265</v>
      </c>
      <c r="I35" s="32" t="s">
        <v>149</v>
      </c>
      <c r="J35" s="64">
        <f>J31+J32+J33+J34</f>
        <v>116066</v>
      </c>
      <c r="K35" s="64">
        <f>K31+K32+K33+K34</f>
        <v>117420</v>
      </c>
      <c r="L35" s="64">
        <f>L31+L32+L33+L34</f>
        <v>136065</v>
      </c>
      <c r="M35" s="69">
        <f>L35-K35</f>
        <v>18645</v>
      </c>
      <c r="N35" s="86">
        <f>L35/K35</f>
        <v>1.15878896269801</v>
      </c>
      <c r="O35" s="64">
        <f>L35-J35</f>
        <v>19999</v>
      </c>
      <c r="P35" s="87">
        <f>O35/J35</f>
        <v>0.172307135595265</v>
      </c>
    </row>
    <row r="36" s="20" customFormat="1" spans="2:16">
      <c r="B36" s="55"/>
      <c r="C36" s="55"/>
      <c r="D36" s="55"/>
      <c r="E36" s="55"/>
      <c r="F36" s="55"/>
      <c r="G36" s="55"/>
      <c r="H36" s="55"/>
      <c r="J36" s="21"/>
      <c r="O36" s="21"/>
      <c r="P36" s="21"/>
    </row>
    <row r="37" spans="10:10">
      <c r="J37" s="76"/>
    </row>
    <row r="38" spans="9:15">
      <c r="I38" s="88"/>
      <c r="J38" s="89"/>
      <c r="K38" s="88"/>
      <c r="L38" s="88"/>
      <c r="M38" s="88"/>
      <c r="N38" s="88"/>
      <c r="O38" s="89"/>
    </row>
    <row r="39" spans="10:10">
      <c r="J39" s="90"/>
    </row>
    <row r="40" spans="10:15">
      <c r="J40" s="89"/>
      <c r="K40" s="88"/>
      <c r="L40" s="88"/>
      <c r="M40" s="88"/>
      <c r="N40" s="88"/>
      <c r="O40" s="89"/>
    </row>
    <row r="41" spans="3:10">
      <c r="C41" s="76"/>
      <c r="D41" s="76"/>
      <c r="E41" s="76"/>
      <c r="J41" s="76"/>
    </row>
    <row r="42" spans="10:10">
      <c r="J42" s="89"/>
    </row>
    <row r="43" spans="3:10">
      <c r="C43" s="76"/>
      <c r="D43" s="76"/>
      <c r="E43" s="76"/>
      <c r="J43" s="76"/>
    </row>
    <row r="44" spans="9:9">
      <c r="I44" s="88"/>
    </row>
    <row r="45" spans="10:10">
      <c r="J45" s="89"/>
    </row>
  </sheetData>
  <mergeCells count="4">
    <mergeCell ref="A1:P1"/>
    <mergeCell ref="A2:P2"/>
    <mergeCell ref="A4:H4"/>
    <mergeCell ref="I4:P4"/>
  </mergeCells>
  <printOptions horizontalCentered="1"/>
  <pageMargins left="0.751388888888889" right="0.751388888888889" top="1" bottom="1" header="0.5" footer="0.5"/>
  <pageSetup paperSize="9" scale="43" orientation="landscape" horizontalDpi="600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I33"/>
  <sheetViews>
    <sheetView workbookViewId="0">
      <selection activeCell="G21" sqref="G21"/>
    </sheetView>
  </sheetViews>
  <sheetFormatPr defaultColWidth="9" defaultRowHeight="13.5"/>
  <cols>
    <col min="1" max="1" width="56.125" customWidth="1"/>
    <col min="2" max="2" width="15.625" customWidth="1"/>
    <col min="3" max="3" width="15.625" style="18" customWidth="1"/>
    <col min="4" max="4" width="16" style="19" customWidth="1"/>
    <col min="5" max="6" width="15.625" style="19" customWidth="1"/>
    <col min="7" max="9" width="15.625" customWidth="1"/>
  </cols>
  <sheetData>
    <row r="2" ht="35.25" spans="1:9">
      <c r="A2" s="1" t="s">
        <v>150</v>
      </c>
      <c r="B2" s="1"/>
      <c r="C2" s="1"/>
      <c r="D2" s="1"/>
      <c r="E2" s="1"/>
      <c r="F2" s="1"/>
      <c r="G2" s="1"/>
      <c r="H2" s="1"/>
      <c r="I2" s="1"/>
    </row>
    <row r="3" ht="14.25" spans="1:9">
      <c r="A3" s="20"/>
      <c r="B3" s="21"/>
      <c r="C3" s="21"/>
      <c r="D3" s="21"/>
      <c r="E3" s="21"/>
      <c r="F3" s="21"/>
      <c r="G3" s="21"/>
      <c r="H3" s="21"/>
      <c r="I3" s="49" t="s">
        <v>151</v>
      </c>
    </row>
    <row r="4" ht="14.25" spans="1:9">
      <c r="A4" s="22" t="s">
        <v>152</v>
      </c>
      <c r="B4" s="22" t="s">
        <v>153</v>
      </c>
      <c r="C4" s="23" t="s">
        <v>154</v>
      </c>
      <c r="D4" s="23" t="s">
        <v>155</v>
      </c>
      <c r="E4" s="24" t="s">
        <v>156</v>
      </c>
      <c r="F4" s="25"/>
      <c r="G4" s="26" t="s">
        <v>8</v>
      </c>
      <c r="H4" s="27"/>
      <c r="I4" s="30" t="s">
        <v>9</v>
      </c>
    </row>
    <row r="5" ht="14.25" spans="1:9">
      <c r="A5" s="28"/>
      <c r="B5" s="28"/>
      <c r="C5" s="29"/>
      <c r="D5" s="29"/>
      <c r="E5" s="30" t="s">
        <v>157</v>
      </c>
      <c r="F5" s="31" t="s">
        <v>158</v>
      </c>
      <c r="G5" s="30" t="s">
        <v>157</v>
      </c>
      <c r="H5" s="31" t="s">
        <v>158</v>
      </c>
      <c r="I5" s="30"/>
    </row>
    <row r="6" ht="14.25" spans="1:9">
      <c r="A6" s="32" t="s">
        <v>159</v>
      </c>
      <c r="B6" s="33">
        <f>B7+B8</f>
        <v>2093</v>
      </c>
      <c r="C6" s="34">
        <f>C7+C8</f>
        <v>786</v>
      </c>
      <c r="D6" s="33">
        <f>D7+D8</f>
        <v>1187</v>
      </c>
      <c r="E6" s="33">
        <f>D6-C6</f>
        <v>401</v>
      </c>
      <c r="F6" s="35">
        <f>E6/C6</f>
        <v>0.510178117048346</v>
      </c>
      <c r="G6" s="32">
        <f>D6-B6</f>
        <v>-906</v>
      </c>
      <c r="H6" s="36">
        <f>G6/B6</f>
        <v>-0.432871476349737</v>
      </c>
      <c r="I6" s="30"/>
    </row>
    <row r="7" ht="14.25" spans="1:9">
      <c r="A7" s="37" t="s">
        <v>160</v>
      </c>
      <c r="B7" s="38">
        <v>1078</v>
      </c>
      <c r="C7" s="38">
        <v>36</v>
      </c>
      <c r="D7" s="39">
        <v>276</v>
      </c>
      <c r="E7" s="22">
        <f>D7-C7</f>
        <v>240</v>
      </c>
      <c r="F7" s="40">
        <f>E7/C7</f>
        <v>6.66666666666667</v>
      </c>
      <c r="G7" s="30">
        <f>D7-B7</f>
        <v>-802</v>
      </c>
      <c r="H7" s="41">
        <f>G7/B7</f>
        <v>-0.743970315398887</v>
      </c>
      <c r="I7" s="50"/>
    </row>
    <row r="8" ht="14.25" spans="1:9">
      <c r="A8" s="37" t="s">
        <v>161</v>
      </c>
      <c r="B8" s="38">
        <f>B9+B13+B17+B18+B19</f>
        <v>1015</v>
      </c>
      <c r="C8" s="38">
        <f>C9+C13+C17+C18+C19</f>
        <v>750</v>
      </c>
      <c r="D8" s="39">
        <f>D9+D13+D17+D18+D19</f>
        <v>911</v>
      </c>
      <c r="E8" s="22">
        <f>D8-C8</f>
        <v>161</v>
      </c>
      <c r="F8" s="40">
        <f>E8/C8</f>
        <v>0.214666666666667</v>
      </c>
      <c r="G8" s="30">
        <f>D8-B8</f>
        <v>-104</v>
      </c>
      <c r="H8" s="41">
        <f>G8/B8</f>
        <v>-0.102463054187192</v>
      </c>
      <c r="I8" s="51"/>
    </row>
    <row r="9" ht="14.25" spans="1:9">
      <c r="A9" s="42" t="s">
        <v>162</v>
      </c>
      <c r="B9" s="38">
        <f>SUM(B10:B12)</f>
        <v>353</v>
      </c>
      <c r="C9" s="38">
        <f>SUM(C10:C12)</f>
        <v>300</v>
      </c>
      <c r="D9" s="39">
        <f>SUM(D10:D12)</f>
        <v>300</v>
      </c>
      <c r="E9" s="22">
        <f>D9-C9</f>
        <v>0</v>
      </c>
      <c r="F9" s="40">
        <f>E9/C9</f>
        <v>0</v>
      </c>
      <c r="G9" s="30">
        <f>D9-B9</f>
        <v>-53</v>
      </c>
      <c r="H9" s="41">
        <f>G9/B9</f>
        <v>-0.15014164305949</v>
      </c>
      <c r="I9" s="51"/>
    </row>
    <row r="10" ht="14.25" spans="1:9">
      <c r="A10" s="43" t="s">
        <v>163</v>
      </c>
      <c r="B10" s="38"/>
      <c r="C10" s="38"/>
      <c r="D10" s="39"/>
      <c r="E10" s="22"/>
      <c r="F10" s="40"/>
      <c r="G10" s="30"/>
      <c r="H10" s="41"/>
      <c r="I10" s="51"/>
    </row>
    <row r="11" ht="14.25" spans="1:9">
      <c r="A11" s="43" t="s">
        <v>164</v>
      </c>
      <c r="B11" s="38">
        <v>353</v>
      </c>
      <c r="C11" s="38">
        <v>300</v>
      </c>
      <c r="D11" s="39">
        <v>300</v>
      </c>
      <c r="E11" s="22">
        <f>D11-C11</f>
        <v>0</v>
      </c>
      <c r="F11" s="40">
        <f>E11/C11</f>
        <v>0</v>
      </c>
      <c r="G11" s="30">
        <f>D11-B11</f>
        <v>-53</v>
      </c>
      <c r="H11" s="41">
        <f>G11/B11</f>
        <v>-0.15014164305949</v>
      </c>
      <c r="I11" s="51"/>
    </row>
    <row r="12" ht="14.25" spans="1:9">
      <c r="A12" s="43" t="s">
        <v>165</v>
      </c>
      <c r="B12" s="38"/>
      <c r="C12" s="38"/>
      <c r="D12" s="39"/>
      <c r="E12" s="22"/>
      <c r="F12" s="40"/>
      <c r="G12" s="30"/>
      <c r="H12" s="41"/>
      <c r="I12" s="51"/>
    </row>
    <row r="13" ht="14.25" spans="1:9">
      <c r="A13" s="42" t="s">
        <v>166</v>
      </c>
      <c r="B13" s="38"/>
      <c r="C13" s="38"/>
      <c r="D13" s="39"/>
      <c r="E13" s="22"/>
      <c r="F13" s="40"/>
      <c r="G13" s="30"/>
      <c r="H13" s="41"/>
      <c r="I13" s="51"/>
    </row>
    <row r="14" ht="14.25" spans="1:9">
      <c r="A14" s="43" t="s">
        <v>167</v>
      </c>
      <c r="B14" s="38"/>
      <c r="C14" s="38"/>
      <c r="D14" s="39"/>
      <c r="E14" s="22"/>
      <c r="F14" s="40"/>
      <c r="G14" s="30"/>
      <c r="H14" s="41"/>
      <c r="I14" s="51"/>
    </row>
    <row r="15" ht="14.25" spans="1:9">
      <c r="A15" s="43" t="s">
        <v>168</v>
      </c>
      <c r="B15" s="38"/>
      <c r="C15" s="38"/>
      <c r="D15" s="39"/>
      <c r="E15" s="22"/>
      <c r="F15" s="40"/>
      <c r="G15" s="30"/>
      <c r="H15" s="41"/>
      <c r="I15" s="51"/>
    </row>
    <row r="16" ht="14.25" spans="1:9">
      <c r="A16" s="43" t="s">
        <v>169</v>
      </c>
      <c r="B16" s="38"/>
      <c r="C16" s="38"/>
      <c r="D16" s="39"/>
      <c r="E16" s="22"/>
      <c r="F16" s="40"/>
      <c r="G16" s="30"/>
      <c r="H16" s="41"/>
      <c r="I16" s="51"/>
    </row>
    <row r="17" ht="14.25" spans="1:9">
      <c r="A17" s="42" t="s">
        <v>170</v>
      </c>
      <c r="B17" s="38"/>
      <c r="C17" s="38"/>
      <c r="D17" s="39"/>
      <c r="E17" s="22"/>
      <c r="F17" s="40"/>
      <c r="G17" s="30"/>
      <c r="H17" s="41"/>
      <c r="I17" s="51"/>
    </row>
    <row r="18" ht="14.25" spans="1:9">
      <c r="A18" s="42" t="s">
        <v>171</v>
      </c>
      <c r="B18" s="38"/>
      <c r="C18" s="38"/>
      <c r="D18" s="39"/>
      <c r="E18" s="22"/>
      <c r="F18" s="40"/>
      <c r="G18" s="30"/>
      <c r="H18" s="41"/>
      <c r="I18" s="51"/>
    </row>
    <row r="19" ht="14.25" spans="1:9">
      <c r="A19" s="42" t="s">
        <v>172</v>
      </c>
      <c r="B19" s="38">
        <f>B20+B21+B22</f>
        <v>662</v>
      </c>
      <c r="C19" s="38">
        <f>C20+C21+C22</f>
        <v>450</v>
      </c>
      <c r="D19" s="38">
        <f>D20+D21+D22</f>
        <v>611</v>
      </c>
      <c r="E19" s="22">
        <f>D19-C19</f>
        <v>161</v>
      </c>
      <c r="F19" s="40">
        <f>E19/C19</f>
        <v>0.357777777777778</v>
      </c>
      <c r="G19" s="30">
        <f>D19-B19</f>
        <v>-51</v>
      </c>
      <c r="H19" s="41">
        <f>G19/B19</f>
        <v>-0.0770392749244713</v>
      </c>
      <c r="I19" s="51"/>
    </row>
    <row r="20" ht="14.25" spans="1:9">
      <c r="A20" s="44" t="s">
        <v>173</v>
      </c>
      <c r="B20" s="38">
        <v>422</v>
      </c>
      <c r="C20" s="38">
        <v>450</v>
      </c>
      <c r="D20" s="39">
        <v>422</v>
      </c>
      <c r="E20" s="22">
        <f>D20-C20</f>
        <v>-28</v>
      </c>
      <c r="F20" s="40">
        <f>E20/C20</f>
        <v>-0.0622222222222222</v>
      </c>
      <c r="G20" s="30">
        <f>D20-B20</f>
        <v>0</v>
      </c>
      <c r="H20" s="41">
        <f>G20/B20</f>
        <v>0</v>
      </c>
      <c r="I20" s="51"/>
    </row>
    <row r="21" ht="14.25" spans="1:9">
      <c r="A21" s="45" t="s">
        <v>174</v>
      </c>
      <c r="B21" s="38"/>
      <c r="C21" s="38"/>
      <c r="D21" s="39"/>
      <c r="E21" s="22"/>
      <c r="F21" s="40"/>
      <c r="G21" s="30"/>
      <c r="H21" s="41"/>
      <c r="I21" s="51"/>
    </row>
    <row r="22" ht="14.25" spans="1:9">
      <c r="A22" s="45" t="s">
        <v>175</v>
      </c>
      <c r="B22" s="38">
        <v>240</v>
      </c>
      <c r="C22" s="38"/>
      <c r="D22" s="39">
        <v>189</v>
      </c>
      <c r="E22" s="22"/>
      <c r="F22" s="40"/>
      <c r="G22" s="30"/>
      <c r="H22" s="41"/>
      <c r="I22" s="51"/>
    </row>
    <row r="23" ht="14.25" spans="1:9">
      <c r="A23" s="45"/>
      <c r="B23" s="38"/>
      <c r="C23" s="38"/>
      <c r="D23" s="39"/>
      <c r="E23" s="22"/>
      <c r="F23" s="40"/>
      <c r="G23" s="30"/>
      <c r="H23" s="41"/>
      <c r="I23" s="51"/>
    </row>
    <row r="24" ht="14.25" spans="1:9">
      <c r="A24" s="32" t="s">
        <v>82</v>
      </c>
      <c r="B24" s="34">
        <f>B25+B32+B33</f>
        <v>2093</v>
      </c>
      <c r="C24" s="34">
        <f>C25+C32+C33</f>
        <v>786</v>
      </c>
      <c r="D24" s="34">
        <f>D25+D32+D33</f>
        <v>1187</v>
      </c>
      <c r="E24" s="33">
        <f>D24-C24</f>
        <v>401</v>
      </c>
      <c r="F24" s="35">
        <f>E24/C24</f>
        <v>0.510178117048346</v>
      </c>
      <c r="G24" s="32">
        <f>D24-B24</f>
        <v>-906</v>
      </c>
      <c r="H24" s="36">
        <f>G24/B24</f>
        <v>-0.432871476349737</v>
      </c>
      <c r="I24" s="52"/>
    </row>
    <row r="25" ht="14.25" spans="1:9">
      <c r="A25" s="37" t="s">
        <v>176</v>
      </c>
      <c r="B25" s="46">
        <f>B26+B28+B29+B30</f>
        <v>1340</v>
      </c>
      <c r="C25" s="38">
        <f>C26+C28+C29+C30</f>
        <v>486</v>
      </c>
      <c r="D25" s="39">
        <f>D26+D28+D29+D30</f>
        <v>276</v>
      </c>
      <c r="E25" s="30">
        <f>D25-C25</f>
        <v>-210</v>
      </c>
      <c r="F25" s="47">
        <f t="shared" ref="F25:F33" si="0">E25/C25</f>
        <v>-0.432098765432099</v>
      </c>
      <c r="G25" s="30">
        <f t="shared" ref="G25:G33" si="1">D25-B25</f>
        <v>-1064</v>
      </c>
      <c r="H25" s="41">
        <f t="shared" ref="H25:H33" si="2">G25/B25</f>
        <v>-0.794029850746269</v>
      </c>
      <c r="I25" s="51"/>
    </row>
    <row r="26" ht="14.25" spans="1:9">
      <c r="A26" s="42" t="s">
        <v>177</v>
      </c>
      <c r="B26" s="46"/>
      <c r="C26" s="38"/>
      <c r="D26" s="39"/>
      <c r="E26" s="30"/>
      <c r="F26" s="47"/>
      <c r="G26" s="30"/>
      <c r="H26" s="41"/>
      <c r="I26" s="51"/>
    </row>
    <row r="27" ht="14.25" spans="1:9">
      <c r="A27" s="43" t="s">
        <v>178</v>
      </c>
      <c r="B27" s="46"/>
      <c r="C27" s="38"/>
      <c r="D27" s="39"/>
      <c r="E27" s="30"/>
      <c r="F27" s="47"/>
      <c r="G27" s="30"/>
      <c r="H27" s="41"/>
      <c r="I27" s="51"/>
    </row>
    <row r="28" ht="14.25" spans="1:9">
      <c r="A28" s="42" t="s">
        <v>179</v>
      </c>
      <c r="B28" s="46"/>
      <c r="C28" s="38"/>
      <c r="D28" s="39"/>
      <c r="E28" s="30"/>
      <c r="F28" s="47"/>
      <c r="G28" s="30"/>
      <c r="H28" s="41"/>
      <c r="I28" s="51"/>
    </row>
    <row r="29" ht="14.25" spans="1:9">
      <c r="A29" s="42" t="s">
        <v>180</v>
      </c>
      <c r="B29" s="46"/>
      <c r="C29" s="38"/>
      <c r="D29" s="39"/>
      <c r="E29" s="30"/>
      <c r="F29" s="47"/>
      <c r="G29" s="30"/>
      <c r="H29" s="41"/>
      <c r="I29" s="51"/>
    </row>
    <row r="30" ht="14.25" spans="1:9">
      <c r="A30" s="42" t="s">
        <v>181</v>
      </c>
      <c r="B30" s="46">
        <f>B31</f>
        <v>1340</v>
      </c>
      <c r="C30" s="46">
        <f>C31</f>
        <v>486</v>
      </c>
      <c r="D30" s="39">
        <f>D31</f>
        <v>276</v>
      </c>
      <c r="E30" s="30">
        <f>D30-C30</f>
        <v>-210</v>
      </c>
      <c r="F30" s="47">
        <f t="shared" si="0"/>
        <v>-0.432098765432099</v>
      </c>
      <c r="G30" s="30">
        <f t="shared" si="1"/>
        <v>-1064</v>
      </c>
      <c r="H30" s="41">
        <f t="shared" si="2"/>
        <v>-0.794029850746269</v>
      </c>
      <c r="I30" s="51"/>
    </row>
    <row r="31" ht="14.25" spans="1:9">
      <c r="A31" s="43" t="s">
        <v>182</v>
      </c>
      <c r="B31" s="46">
        <v>1340</v>
      </c>
      <c r="C31" s="38">
        <v>486</v>
      </c>
      <c r="D31" s="39">
        <v>276</v>
      </c>
      <c r="E31" s="30">
        <f>D31-C31</f>
        <v>-210</v>
      </c>
      <c r="F31" s="47">
        <f t="shared" si="0"/>
        <v>-0.432098765432099</v>
      </c>
      <c r="G31" s="30">
        <f t="shared" si="1"/>
        <v>-1064</v>
      </c>
      <c r="H31" s="41">
        <f t="shared" si="2"/>
        <v>-0.794029850746269</v>
      </c>
      <c r="I31" s="51"/>
    </row>
    <row r="32" ht="14.25" spans="1:9">
      <c r="A32" s="37" t="s">
        <v>183</v>
      </c>
      <c r="B32" s="48">
        <v>477</v>
      </c>
      <c r="C32" s="48">
        <v>300</v>
      </c>
      <c r="D32" s="34">
        <v>300</v>
      </c>
      <c r="E32" s="30">
        <f>D32-C32</f>
        <v>0</v>
      </c>
      <c r="F32" s="47">
        <f t="shared" si="0"/>
        <v>0</v>
      </c>
      <c r="G32" s="30">
        <f t="shared" si="1"/>
        <v>-177</v>
      </c>
      <c r="H32" s="41">
        <f t="shared" si="2"/>
        <v>-0.371069182389937</v>
      </c>
      <c r="I32" s="52"/>
    </row>
    <row r="33" ht="14.25" spans="1:9">
      <c r="A33" s="37" t="s">
        <v>184</v>
      </c>
      <c r="B33" s="48">
        <v>276</v>
      </c>
      <c r="C33" s="48">
        <v>0</v>
      </c>
      <c r="D33" s="34">
        <v>611</v>
      </c>
      <c r="E33" s="30">
        <f>D33-C33</f>
        <v>611</v>
      </c>
      <c r="F33" s="47" t="e">
        <f t="shared" si="0"/>
        <v>#DIV/0!</v>
      </c>
      <c r="G33" s="30">
        <f t="shared" si="1"/>
        <v>335</v>
      </c>
      <c r="H33" s="41">
        <f t="shared" si="2"/>
        <v>1.21376811594203</v>
      </c>
      <c r="I33" s="51"/>
    </row>
  </sheetData>
  <mergeCells count="7">
    <mergeCell ref="A2:I2"/>
    <mergeCell ref="E4:F4"/>
    <mergeCell ref="G4:H4"/>
    <mergeCell ref="A4:A5"/>
    <mergeCell ref="B4:B5"/>
    <mergeCell ref="C4:C5"/>
    <mergeCell ref="D4:D5"/>
  </mergeCells>
  <printOptions horizontalCentered="1"/>
  <pageMargins left="0.751388888888889" right="0.751388888888889" top="1" bottom="1" header="0.5" footer="0.5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workbookViewId="0">
      <selection activeCell="D8" sqref="D8"/>
    </sheetView>
  </sheetViews>
  <sheetFormatPr defaultColWidth="9" defaultRowHeight="13.5"/>
  <cols>
    <col min="1" max="1" width="33.375" customWidth="1"/>
    <col min="2" max="12" width="13.625" customWidth="1"/>
  </cols>
  <sheetData>
    <row r="1" ht="35.25" spans="1:12">
      <c r="A1" s="1" t="s">
        <v>185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0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14.25" spans="1:12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17" t="s">
        <v>151</v>
      </c>
    </row>
    <row r="4" ht="31" customHeight="1" spans="1:12">
      <c r="A4" s="4" t="s">
        <v>186</v>
      </c>
      <c r="B4" s="5" t="s">
        <v>187</v>
      </c>
      <c r="C4" s="6" t="s">
        <v>188</v>
      </c>
      <c r="D4" s="7"/>
      <c r="E4" s="4" t="s">
        <v>189</v>
      </c>
      <c r="F4" s="4" t="s">
        <v>190</v>
      </c>
      <c r="G4" s="4" t="s">
        <v>191</v>
      </c>
      <c r="H4" s="4" t="s">
        <v>192</v>
      </c>
      <c r="I4" s="4" t="s">
        <v>193</v>
      </c>
      <c r="J4" s="4" t="s">
        <v>194</v>
      </c>
      <c r="K4" s="4" t="s">
        <v>195</v>
      </c>
      <c r="L4" s="4" t="s">
        <v>196</v>
      </c>
    </row>
    <row r="5" ht="27" spans="1:12">
      <c r="A5" s="8"/>
      <c r="B5" s="9"/>
      <c r="C5" s="10"/>
      <c r="D5" s="11" t="s">
        <v>197</v>
      </c>
      <c r="E5" s="8"/>
      <c r="F5" s="8"/>
      <c r="G5" s="8"/>
      <c r="H5" s="8"/>
      <c r="I5" s="8"/>
      <c r="J5" s="8"/>
      <c r="K5" s="8"/>
      <c r="L5" s="8"/>
    </row>
    <row r="6" ht="18" customHeight="1" spans="1:12">
      <c r="A6" s="12" t="s">
        <v>198</v>
      </c>
      <c r="B6" s="13">
        <f t="shared" ref="B6:B18" si="0">E6+F6</f>
        <v>41932</v>
      </c>
      <c r="C6" s="14"/>
      <c r="D6" s="14"/>
      <c r="E6" s="14">
        <f>SUM(E7:E11)</f>
        <v>29037</v>
      </c>
      <c r="F6" s="14">
        <f>SUM(F7:F11)</f>
        <v>12895</v>
      </c>
      <c r="G6" s="14"/>
      <c r="H6" s="14"/>
      <c r="I6" s="14"/>
      <c r="J6" s="14"/>
      <c r="K6" s="14"/>
      <c r="L6" s="14"/>
    </row>
    <row r="7" ht="18" customHeight="1" spans="1:12">
      <c r="A7" s="15" t="s">
        <v>199</v>
      </c>
      <c r="B7" s="13">
        <f t="shared" si="0"/>
        <v>28225</v>
      </c>
      <c r="C7" s="16"/>
      <c r="D7" s="16"/>
      <c r="E7" s="16">
        <v>18332</v>
      </c>
      <c r="F7" s="16">
        <v>9893</v>
      </c>
      <c r="G7" s="16"/>
      <c r="H7" s="16"/>
      <c r="I7" s="16"/>
      <c r="J7" s="16"/>
      <c r="K7" s="16"/>
      <c r="L7" s="16"/>
    </row>
    <row r="8" ht="18" customHeight="1" spans="1:12">
      <c r="A8" s="15" t="s">
        <v>200</v>
      </c>
      <c r="B8" s="13">
        <f t="shared" si="0"/>
        <v>853</v>
      </c>
      <c r="C8" s="16"/>
      <c r="D8" s="16"/>
      <c r="E8" s="16">
        <v>27</v>
      </c>
      <c r="F8" s="16">
        <v>826</v>
      </c>
      <c r="G8" s="16"/>
      <c r="H8" s="16"/>
      <c r="I8" s="16"/>
      <c r="J8" s="16"/>
      <c r="K8" s="16"/>
      <c r="L8" s="16"/>
    </row>
    <row r="9" ht="18" customHeight="1" spans="1:12">
      <c r="A9" s="15" t="s">
        <v>201</v>
      </c>
      <c r="B9" s="13">
        <f t="shared" si="0"/>
        <v>7100</v>
      </c>
      <c r="C9" s="16"/>
      <c r="D9" s="16"/>
      <c r="E9" s="16">
        <v>7100</v>
      </c>
      <c r="F9" s="16">
        <v>0</v>
      </c>
      <c r="G9" s="16"/>
      <c r="H9" s="16"/>
      <c r="I9" s="16"/>
      <c r="J9" s="16"/>
      <c r="K9" s="16"/>
      <c r="L9" s="16"/>
    </row>
    <row r="10" ht="18" customHeight="1" spans="1:12">
      <c r="A10" s="15" t="s">
        <v>202</v>
      </c>
      <c r="B10" s="13">
        <f t="shared" si="0"/>
        <v>3089</v>
      </c>
      <c r="C10" s="16"/>
      <c r="D10" s="16"/>
      <c r="E10" s="16">
        <v>954</v>
      </c>
      <c r="F10" s="16">
        <v>2135</v>
      </c>
      <c r="G10" s="16"/>
      <c r="H10" s="16"/>
      <c r="I10" s="16"/>
      <c r="J10" s="16"/>
      <c r="K10" s="16"/>
      <c r="L10" s="16"/>
    </row>
    <row r="11" ht="18" customHeight="1" spans="1:12">
      <c r="A11" s="15" t="s">
        <v>203</v>
      </c>
      <c r="B11" s="13">
        <f t="shared" si="0"/>
        <v>2665</v>
      </c>
      <c r="C11" s="16"/>
      <c r="D11" s="16"/>
      <c r="E11" s="16">
        <v>2624</v>
      </c>
      <c r="F11" s="16">
        <v>41</v>
      </c>
      <c r="G11" s="16"/>
      <c r="H11" s="16"/>
      <c r="I11" s="16"/>
      <c r="J11" s="16"/>
      <c r="K11" s="16"/>
      <c r="L11" s="16"/>
    </row>
    <row r="12" ht="18" customHeight="1" spans="1:12">
      <c r="A12" s="12" t="s">
        <v>204</v>
      </c>
      <c r="B12" s="13">
        <f t="shared" si="0"/>
        <v>42680</v>
      </c>
      <c r="C12" s="14"/>
      <c r="D12" s="14"/>
      <c r="E12" s="14">
        <f>SUM(E13:E15)</f>
        <v>30419</v>
      </c>
      <c r="F12" s="14">
        <f>SUM(F13:F15)</f>
        <v>12261</v>
      </c>
      <c r="G12" s="14"/>
      <c r="H12" s="14"/>
      <c r="I12" s="14"/>
      <c r="J12" s="14"/>
      <c r="K12" s="14"/>
      <c r="L12" s="14"/>
    </row>
    <row r="13" ht="18" customHeight="1" spans="1:12">
      <c r="A13" s="15" t="s">
        <v>205</v>
      </c>
      <c r="B13" s="13">
        <f t="shared" si="0"/>
        <v>29780</v>
      </c>
      <c r="C13" s="16"/>
      <c r="D13" s="16"/>
      <c r="E13" s="16">
        <v>29780</v>
      </c>
      <c r="F13" s="16">
        <v>0</v>
      </c>
      <c r="G13" s="16"/>
      <c r="H13" s="16"/>
      <c r="I13" s="16"/>
      <c r="J13" s="16"/>
      <c r="K13" s="16"/>
      <c r="L13" s="16"/>
    </row>
    <row r="14" ht="18" customHeight="1" spans="1:12">
      <c r="A14" s="15" t="s">
        <v>206</v>
      </c>
      <c r="B14" s="13">
        <f t="shared" si="0"/>
        <v>12731</v>
      </c>
      <c r="C14" s="16"/>
      <c r="D14" s="16"/>
      <c r="E14" s="16">
        <v>470</v>
      </c>
      <c r="F14" s="16">
        <v>12261</v>
      </c>
      <c r="G14" s="16"/>
      <c r="H14" s="16"/>
      <c r="I14" s="16"/>
      <c r="J14" s="16"/>
      <c r="K14" s="16"/>
      <c r="L14" s="16"/>
    </row>
    <row r="15" ht="18" customHeight="1" spans="1:12">
      <c r="A15" s="15" t="s">
        <v>207</v>
      </c>
      <c r="B15" s="13">
        <f t="shared" si="0"/>
        <v>169</v>
      </c>
      <c r="C15" s="16"/>
      <c r="D15" s="16"/>
      <c r="E15" s="16">
        <v>169</v>
      </c>
      <c r="F15" s="16">
        <v>0</v>
      </c>
      <c r="G15" s="16"/>
      <c r="H15" s="16"/>
      <c r="I15" s="16"/>
      <c r="J15" s="16"/>
      <c r="K15" s="16"/>
      <c r="L15" s="16"/>
    </row>
    <row r="16" ht="18" customHeight="1" spans="1:12">
      <c r="A16" s="12" t="s">
        <v>208</v>
      </c>
      <c r="B16" s="13">
        <f t="shared" si="0"/>
        <v>-748</v>
      </c>
      <c r="C16" s="14"/>
      <c r="D16" s="14"/>
      <c r="E16" s="14">
        <f>E6-E12</f>
        <v>-1382</v>
      </c>
      <c r="F16" s="14">
        <f>F6-F12</f>
        <v>634</v>
      </c>
      <c r="G16" s="14"/>
      <c r="H16" s="14"/>
      <c r="I16" s="14"/>
      <c r="J16" s="14"/>
      <c r="K16" s="14"/>
      <c r="L16" s="14"/>
    </row>
    <row r="17" ht="18" customHeight="1" spans="1:12">
      <c r="A17" s="12" t="s">
        <v>209</v>
      </c>
      <c r="B17" s="13">
        <f t="shared" si="0"/>
        <v>3297</v>
      </c>
      <c r="C17" s="14"/>
      <c r="D17" s="14"/>
      <c r="E17" s="14">
        <v>2553</v>
      </c>
      <c r="F17" s="14">
        <v>744</v>
      </c>
      <c r="G17" s="14"/>
      <c r="H17" s="14"/>
      <c r="I17" s="14"/>
      <c r="J17" s="14"/>
      <c r="K17" s="14"/>
      <c r="L17" s="14"/>
    </row>
    <row r="18" ht="18" customHeight="1" spans="1:12">
      <c r="A18" s="12" t="s">
        <v>210</v>
      </c>
      <c r="B18" s="13">
        <f t="shared" si="0"/>
        <v>2549</v>
      </c>
      <c r="C18" s="14"/>
      <c r="D18" s="14"/>
      <c r="E18" s="14">
        <f>E16+E17</f>
        <v>1171</v>
      </c>
      <c r="F18" s="14">
        <f>F16+F17</f>
        <v>1378</v>
      </c>
      <c r="G18" s="14"/>
      <c r="H18" s="14"/>
      <c r="I18" s="14"/>
      <c r="J18" s="14"/>
      <c r="K18" s="14"/>
      <c r="L18" s="14"/>
    </row>
  </sheetData>
  <mergeCells count="12">
    <mergeCell ref="A1:L1"/>
    <mergeCell ref="C4:D4"/>
    <mergeCell ref="A4:A5"/>
    <mergeCell ref="B4:B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51388888888889" right="0.751388888888889" top="1" bottom="1" header="0.5" footer="0.5"/>
  <pageSetup paperSize="9" scale="7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一般公共预算收入调整表</vt:lpstr>
      <vt:lpstr>一般公共预算支出调整表</vt:lpstr>
      <vt:lpstr>政府性基金收支调整表</vt:lpstr>
      <vt:lpstr>国有资本经营预算收支调整表</vt:lpstr>
      <vt:lpstr>社保基金收支调整表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陈慧君</cp:lastModifiedBy>
  <dcterms:created xsi:type="dcterms:W3CDTF">2020-12-25T03:16:00Z</dcterms:created>
  <dcterms:modified xsi:type="dcterms:W3CDTF">2024-07-12T08:13:11Z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EA2E3985FDCD4B8F812E364CAE3B0549_12</vt:lpwstr>
  </property>
</Properties>
</file>