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中免学费" sheetId="11" r:id="rId1"/>
  </sheets>
  <definedNames>
    <definedName name="_xlnm._FilterDatabase" localSheetId="0" hidden="1">高中免学费!$A$8:$Z$16</definedName>
    <definedName name="_xlnm.Print_Titles" localSheetId="0">高中免学费!$3:$8</definedName>
  </definedNames>
  <calcPr calcId="144525"/>
</workbook>
</file>

<file path=xl/sharedStrings.xml><?xml version="1.0" encoding="utf-8"?>
<sst xmlns="http://schemas.openxmlformats.org/spreadsheetml/2006/main" count="71" uniqueCount="64">
  <si>
    <t>附件2：</t>
  </si>
  <si>
    <t>2021年普通高中教育免学杂费补助安排明细表</t>
  </si>
  <si>
    <t>计算单位：人、元</t>
  </si>
  <si>
    <t>用款单位名称</t>
  </si>
  <si>
    <t>2020年资助资金使用情况</t>
  </si>
  <si>
    <t>核定全年安排的省级以上资金</t>
  </si>
  <si>
    <t>粤财科教[2020]298号文已安排省级以上资金</t>
  </si>
  <si>
    <t>此次安排省级以上资金</t>
  </si>
  <si>
    <t>下达金额</t>
  </si>
  <si>
    <t>资助情况</t>
  </si>
  <si>
    <t>合计</t>
  </si>
  <si>
    <t>粤财科教[2019]241号预算安排2020年资金</t>
  </si>
  <si>
    <t>粤财科教[2019]241号待结转使用资金</t>
  </si>
  <si>
    <t>粤财科教[2020]147号追加安排2020年资金</t>
  </si>
  <si>
    <t>2020年春季学期资助人数</t>
  </si>
  <si>
    <t>2020年秋季学期资助人数</t>
  </si>
  <si>
    <t>清算总金额</t>
  </si>
  <si>
    <t>省级以上财政分担比例（%）</t>
  </si>
  <si>
    <t>省级以上财政分担金额</t>
  </si>
  <si>
    <t>2020年省级以上财政需追加金额</t>
  </si>
  <si>
    <t>预算总金额</t>
  </si>
  <si>
    <t>应分担金额</t>
  </si>
  <si>
    <t>清算后
应分担金额</t>
  </si>
  <si>
    <t>其中：中央资金</t>
  </si>
  <si>
    <t>其中：省级资金</t>
  </si>
  <si>
    <t>小计</t>
  </si>
  <si>
    <t>其中：省级资金（用中央资金置换）</t>
  </si>
  <si>
    <t>省外户籍学生</t>
  </si>
  <si>
    <t>省内户籍学生</t>
  </si>
  <si>
    <t>残疾学生</t>
  </si>
  <si>
    <t>B</t>
  </si>
  <si>
    <t>D=F1-F2+E</t>
  </si>
  <si>
    <t>F1</t>
  </si>
  <si>
    <t>F2</t>
  </si>
  <si>
    <t>E</t>
  </si>
  <si>
    <t>G</t>
  </si>
  <si>
    <t>H</t>
  </si>
  <si>
    <t>I</t>
  </si>
  <si>
    <t>J</t>
  </si>
  <si>
    <t>K</t>
  </si>
  <si>
    <t>L</t>
  </si>
  <si>
    <t>M=(G+J)*1250+(I+L)*1925</t>
  </si>
  <si>
    <t>N</t>
  </si>
  <si>
    <t>O=M*N</t>
  </si>
  <si>
    <t>P=O-D</t>
  </si>
  <si>
    <t>Q=J*2500+K*1250+L*3850</t>
  </si>
  <si>
    <t>R=Q*N</t>
  </si>
  <si>
    <t>S=R+P&gt;=0</t>
  </si>
  <si>
    <t>T=t1+t2</t>
  </si>
  <si>
    <t>U=S-T</t>
  </si>
  <si>
    <t>s1</t>
  </si>
  <si>
    <t>t1</t>
  </si>
  <si>
    <t>u1</t>
  </si>
  <si>
    <t>s2=S-s1</t>
  </si>
  <si>
    <t>t2</t>
  </si>
  <si>
    <t>u2=s2-t2</t>
  </si>
  <si>
    <t>韶关市</t>
  </si>
  <si>
    <t>韶关市本级</t>
  </si>
  <si>
    <t>韶关市张九龄纪念中学</t>
  </si>
  <si>
    <t>浈江区</t>
  </si>
  <si>
    <t>曲江区</t>
  </si>
  <si>
    <t>始兴县</t>
  </si>
  <si>
    <t>新丰县</t>
  </si>
  <si>
    <t>乐昌市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</si>
</sst>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#,##0_ ;[Red]\-#,##0\ "/>
    <numFmt numFmtId="178" formatCode="_ * #,##0_ ;_ * \-#,##0_ ;_ * &quot;-&quot;??_ ;_ @_ "/>
    <numFmt numFmtId="179" formatCode="#,##0.0_ ;[Red]\-#,##0.0\ "/>
  </numFmts>
  <fonts count="4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方正姚体"/>
      <charset val="134"/>
    </font>
    <font>
      <sz val="20"/>
      <color theme="1"/>
      <name val="方正姚体"/>
      <charset val="134"/>
    </font>
    <font>
      <sz val="12"/>
      <name val="方正姚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20"/>
      <name val="方正姚体"/>
      <charset val="134"/>
    </font>
    <font>
      <sz val="12"/>
      <color theme="1"/>
      <name val="方正姚体"/>
      <charset val="134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7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9" fillId="17" borderId="20" applyNumberFormat="0" applyAlignment="0" applyProtection="0">
      <alignment vertical="center"/>
    </xf>
    <xf numFmtId="0" fontId="36" fillId="0" borderId="0"/>
    <xf numFmtId="0" fontId="32" fillId="17" borderId="15" applyNumberFormat="0" applyAlignment="0" applyProtection="0">
      <alignment vertical="center"/>
    </xf>
    <xf numFmtId="0" fontId="38" fillId="23" borderId="1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0" borderId="0"/>
    <xf numFmtId="0" fontId="2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36" fillId="0" borderId="0"/>
    <xf numFmtId="0" fontId="28" fillId="0" borderId="0">
      <alignment vertical="center"/>
    </xf>
    <xf numFmtId="0" fontId="40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8" fontId="0" fillId="0" borderId="0" xfId="9" applyNumberFormat="1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5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55" applyFont="1" applyFill="1" applyBorder="1" applyAlignment="1">
      <alignment horizontal="center" vertical="center" wrapText="1"/>
    </xf>
    <xf numFmtId="0" fontId="8" fillId="2" borderId="3" xfId="55" applyFont="1" applyFill="1" applyBorder="1" applyAlignment="1">
      <alignment horizontal="center" vertical="center" wrapText="1"/>
    </xf>
    <xf numFmtId="0" fontId="9" fillId="2" borderId="4" xfId="5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55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58" applyFont="1" applyFill="1" applyBorder="1" applyAlignment="1">
      <alignment horizontal="center" vertical="center" wrapText="1"/>
    </xf>
    <xf numFmtId="177" fontId="10" fillId="2" borderId="1" xfId="58" applyNumberFormat="1" applyFont="1" applyFill="1" applyBorder="1" applyAlignment="1">
      <alignment horizontal="center" vertical="center" wrapText="1"/>
    </xf>
    <xf numFmtId="0" fontId="11" fillId="2" borderId="1" xfId="58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12" fillId="2" borderId="1" xfId="54" applyNumberFormat="1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13" fillId="2" borderId="5" xfId="63" applyNumberFormat="1" applyFont="1" applyFill="1" applyBorder="1" applyAlignment="1" applyProtection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176" fontId="14" fillId="2" borderId="7" xfId="0" applyNumberFormat="1" applyFont="1" applyFill="1" applyBorder="1" applyAlignment="1">
      <alignment horizontal="center" vertical="center" wrapText="1"/>
    </xf>
    <xf numFmtId="176" fontId="14" fillId="2" borderId="8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9" fontId="2" fillId="2" borderId="1" xfId="12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7" fontId="3" fillId="2" borderId="1" xfId="55" applyNumberFormat="1" applyFont="1" applyFill="1" applyBorder="1" applyAlignment="1">
      <alignment horizontal="right" vertical="center" wrapText="1"/>
    </xf>
    <xf numFmtId="9" fontId="11" fillId="2" borderId="1" xfId="12" applyFont="1" applyFill="1" applyBorder="1" applyAlignment="1" applyProtection="1">
      <alignment horizontal="center" vertical="center" wrapText="1"/>
    </xf>
    <xf numFmtId="178" fontId="3" fillId="2" borderId="1" xfId="9" applyNumberFormat="1" applyFont="1" applyFill="1" applyBorder="1" applyAlignment="1">
      <alignment horizontal="right" vertical="center" wrapText="1"/>
    </xf>
    <xf numFmtId="177" fontId="17" fillId="2" borderId="0" xfId="0" applyNumberFormat="1" applyFont="1" applyFill="1" applyAlignment="1">
      <alignment horizontal="center" vertical="center"/>
    </xf>
    <xf numFmtId="177" fontId="10" fillId="2" borderId="0" xfId="58" applyNumberFormat="1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>
      <alignment horizontal="center" vertical="center"/>
    </xf>
    <xf numFmtId="178" fontId="18" fillId="2" borderId="0" xfId="9" applyNumberFormat="1" applyFont="1" applyFill="1">
      <alignment vertical="center"/>
    </xf>
    <xf numFmtId="176" fontId="14" fillId="2" borderId="9" xfId="0" applyNumberFormat="1" applyFont="1" applyFill="1" applyBorder="1" applyAlignment="1">
      <alignment horizontal="center" vertical="center" wrapText="1"/>
    </xf>
    <xf numFmtId="176" fontId="14" fillId="2" borderId="10" xfId="0" applyNumberFormat="1" applyFont="1" applyFill="1" applyBorder="1" applyAlignment="1">
      <alignment horizontal="center" vertical="center" wrapText="1"/>
    </xf>
    <xf numFmtId="176" fontId="14" fillId="2" borderId="11" xfId="0" applyNumberFormat="1" applyFont="1" applyFill="1" applyBorder="1" applyAlignment="1">
      <alignment horizontal="center" vertical="center" wrapText="1"/>
    </xf>
    <xf numFmtId="176" fontId="14" fillId="2" borderId="1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8" fontId="7" fillId="2" borderId="4" xfId="9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8" fontId="7" fillId="2" borderId="5" xfId="9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</cellXfs>
  <cellStyles count="65">
    <cellStyle name="常规" xfId="0" builtinId="0"/>
    <cellStyle name="货币[0]" xfId="1" builtinId="7"/>
    <cellStyle name="常规_附件2_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附件2_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附件2_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附件2_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2_10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常规_2011年秋季学期广东省普通高中国家助学金安排表" xfId="58"/>
    <cellStyle name="常规_附件2_3" xfId="59"/>
    <cellStyle name="常规_附件2_8" xfId="60"/>
    <cellStyle name="常规_附件2_9" xfId="61"/>
    <cellStyle name="常规_越秀" xfId="62"/>
    <cellStyle name="常规_附件2" xfId="63"/>
    <cellStyle name="样式 1" xfId="64"/>
  </cellStyles>
  <tableStyles count="0" defaultTableStyle="TableStyleMedium2" defaultPivotStyle="PivotStyleLight16"/>
  <colors>
    <mruColors>
      <color rgb="00FFFFCC"/>
      <color rgb="00FFFF9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Z16"/>
  <sheetViews>
    <sheetView tabSelected="1" zoomScale="70" zoomScaleNormal="70" workbookViewId="0">
      <selection activeCell="A2" sqref="A2:Z2"/>
    </sheetView>
  </sheetViews>
  <sheetFormatPr defaultColWidth="9" defaultRowHeight="13.5"/>
  <cols>
    <col min="1" max="1" width="10.35" customWidth="1"/>
    <col min="2" max="2" width="10.1833333333333" style="1" customWidth="1"/>
    <col min="3" max="3" width="11.25" style="1" customWidth="1"/>
    <col min="4" max="4" width="11.425" style="1" customWidth="1"/>
    <col min="5" max="5" width="14.4583333333333" style="1" customWidth="1"/>
    <col min="6" max="6" width="9.46666666666667" style="1" customWidth="1"/>
    <col min="7" max="7" width="12.0916666666667" style="1" customWidth="1"/>
    <col min="8" max="8" width="8.56666666666667" style="1" customWidth="1"/>
    <col min="9" max="9" width="9.46666666666667" style="1" customWidth="1"/>
    <col min="10" max="10" width="8.925" style="1" customWidth="1"/>
    <col min="11" max="11" width="9.28333333333333" style="1" customWidth="1"/>
    <col min="12" max="12" width="13.3916666666667" style="1" customWidth="1"/>
    <col min="13" max="13" width="10.0916666666667" style="5" customWidth="1"/>
    <col min="14" max="14" width="11.425" style="1" customWidth="1"/>
    <col min="15" max="15" width="12.4916666666667" style="1" customWidth="1"/>
    <col min="16" max="16" width="15.5333333333333" style="1" customWidth="1"/>
    <col min="17" max="18" width="16.075" style="1" customWidth="1"/>
    <col min="19" max="19" width="14.825" customWidth="1"/>
    <col min="20" max="20" width="9.46666666666667" customWidth="1"/>
    <col min="21" max="21" width="14.6416666666667" customWidth="1"/>
    <col min="22" max="22" width="14.825" customWidth="1"/>
    <col min="23" max="23" width="13.0333333333333" style="1" customWidth="1"/>
    <col min="24" max="24" width="13.3916666666667" style="6" customWidth="1"/>
    <col min="25" max="25" width="13.0333333333333" style="6" customWidth="1"/>
    <col min="26" max="26" width="13.0333333333333" customWidth="1"/>
    <col min="28" max="28" width="27.3666666666667" customWidth="1"/>
  </cols>
  <sheetData>
    <row r="1" ht="34" customHeight="1" spans="1:1">
      <c r="A1" s="7" t="s">
        <v>0</v>
      </c>
    </row>
    <row r="2" s="1" customFormat="1" ht="52.9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42.65" customHeight="1" spans="1: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9"/>
      <c r="S3" s="40"/>
      <c r="T3" s="40"/>
      <c r="U3" s="41"/>
      <c r="V3" s="41"/>
      <c r="W3" s="42"/>
      <c r="X3" s="42"/>
      <c r="Y3" s="53" t="s">
        <v>2</v>
      </c>
    </row>
    <row r="4" s="2" customFormat="1" ht="42" customHeight="1" spans="1:26">
      <c r="A4" s="11" t="s">
        <v>3</v>
      </c>
      <c r="B4" s="12" t="s">
        <v>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8"/>
      <c r="P4" s="29" t="s">
        <v>5</v>
      </c>
      <c r="Q4" s="43"/>
      <c r="R4" s="43"/>
      <c r="S4" s="43"/>
      <c r="T4" s="44"/>
      <c r="U4" s="29" t="s">
        <v>6</v>
      </c>
      <c r="V4" s="43"/>
      <c r="W4" s="43"/>
      <c r="X4" s="29" t="s">
        <v>7</v>
      </c>
      <c r="Y4" s="43"/>
      <c r="Z4" s="44"/>
    </row>
    <row r="5" s="2" customFormat="1" ht="42" customHeight="1" spans="1:26">
      <c r="A5" s="11"/>
      <c r="B5" s="14" t="s">
        <v>8</v>
      </c>
      <c r="C5" s="15"/>
      <c r="D5" s="15"/>
      <c r="E5" s="15"/>
      <c r="F5" s="12" t="s">
        <v>9</v>
      </c>
      <c r="G5" s="13"/>
      <c r="H5" s="13"/>
      <c r="I5" s="13"/>
      <c r="J5" s="13"/>
      <c r="K5" s="13"/>
      <c r="L5" s="13"/>
      <c r="M5" s="13"/>
      <c r="N5" s="13"/>
      <c r="O5" s="28"/>
      <c r="P5" s="30"/>
      <c r="Q5" s="45"/>
      <c r="R5" s="45"/>
      <c r="S5" s="45"/>
      <c r="T5" s="46"/>
      <c r="U5" s="30"/>
      <c r="V5" s="45"/>
      <c r="W5" s="45"/>
      <c r="X5" s="30"/>
      <c r="Y5" s="45"/>
      <c r="Z5" s="46"/>
    </row>
    <row r="6" s="2" customFormat="1" ht="42" customHeight="1" spans="1:26">
      <c r="A6" s="11"/>
      <c r="B6" s="16" t="s">
        <v>10</v>
      </c>
      <c r="C6" s="16" t="s">
        <v>11</v>
      </c>
      <c r="D6" s="16" t="s">
        <v>12</v>
      </c>
      <c r="E6" s="16" t="s">
        <v>13</v>
      </c>
      <c r="F6" s="17" t="s">
        <v>14</v>
      </c>
      <c r="G6" s="17"/>
      <c r="H6" s="17"/>
      <c r="I6" s="17" t="s">
        <v>15</v>
      </c>
      <c r="J6" s="17"/>
      <c r="K6" s="17"/>
      <c r="L6" s="16" t="s">
        <v>16</v>
      </c>
      <c r="M6" s="16" t="s">
        <v>17</v>
      </c>
      <c r="N6" s="16" t="s">
        <v>18</v>
      </c>
      <c r="O6" s="16" t="s">
        <v>19</v>
      </c>
      <c r="P6" s="31" t="s">
        <v>20</v>
      </c>
      <c r="Q6" s="31" t="s">
        <v>21</v>
      </c>
      <c r="R6" s="31" t="s">
        <v>22</v>
      </c>
      <c r="S6" s="47" t="s">
        <v>23</v>
      </c>
      <c r="T6" s="47" t="s">
        <v>24</v>
      </c>
      <c r="U6" s="47" t="s">
        <v>25</v>
      </c>
      <c r="V6" s="47" t="s">
        <v>23</v>
      </c>
      <c r="W6" s="47" t="s">
        <v>24</v>
      </c>
      <c r="X6" s="48" t="s">
        <v>25</v>
      </c>
      <c r="Y6" s="48" t="s">
        <v>23</v>
      </c>
      <c r="Z6" s="47" t="s">
        <v>26</v>
      </c>
    </row>
    <row r="7" s="2" customFormat="1" ht="42" customHeight="1" spans="1:26">
      <c r="A7" s="11"/>
      <c r="B7" s="18"/>
      <c r="C7" s="18"/>
      <c r="D7" s="18"/>
      <c r="E7" s="18"/>
      <c r="F7" s="17" t="s">
        <v>27</v>
      </c>
      <c r="G7" s="17" t="s">
        <v>28</v>
      </c>
      <c r="H7" s="17" t="s">
        <v>29</v>
      </c>
      <c r="I7" s="17" t="s">
        <v>27</v>
      </c>
      <c r="J7" s="17" t="s">
        <v>28</v>
      </c>
      <c r="K7" s="17" t="s">
        <v>29</v>
      </c>
      <c r="L7" s="18"/>
      <c r="M7" s="18"/>
      <c r="N7" s="18"/>
      <c r="O7" s="18"/>
      <c r="P7" s="32"/>
      <c r="Q7" s="32"/>
      <c r="R7" s="32"/>
      <c r="S7" s="49"/>
      <c r="T7" s="49"/>
      <c r="U7" s="49"/>
      <c r="V7" s="49"/>
      <c r="W7" s="49"/>
      <c r="X7" s="50"/>
      <c r="Y7" s="50"/>
      <c r="Z7" s="49"/>
    </row>
    <row r="8" s="3" customFormat="1" ht="40.5" customHeight="1" spans="1:26">
      <c r="A8" s="19" t="s">
        <v>30</v>
      </c>
      <c r="B8" s="20" t="s">
        <v>31</v>
      </c>
      <c r="C8" s="20" t="s">
        <v>32</v>
      </c>
      <c r="D8" s="20" t="s">
        <v>33</v>
      </c>
      <c r="E8" s="20" t="s">
        <v>34</v>
      </c>
      <c r="F8" s="20" t="s">
        <v>35</v>
      </c>
      <c r="G8" s="20" t="s">
        <v>36</v>
      </c>
      <c r="H8" s="20" t="s">
        <v>37</v>
      </c>
      <c r="I8" s="20" t="s">
        <v>38</v>
      </c>
      <c r="J8" s="20" t="s">
        <v>39</v>
      </c>
      <c r="K8" s="20" t="s">
        <v>40</v>
      </c>
      <c r="L8" s="33" t="s">
        <v>41</v>
      </c>
      <c r="M8" s="34" t="s">
        <v>42</v>
      </c>
      <c r="N8" s="35" t="s">
        <v>43</v>
      </c>
      <c r="O8" s="33" t="s">
        <v>44</v>
      </c>
      <c r="P8" s="33" t="s">
        <v>45</v>
      </c>
      <c r="Q8" s="35" t="s">
        <v>46</v>
      </c>
      <c r="R8" s="35" t="s">
        <v>47</v>
      </c>
      <c r="S8" s="51" t="s">
        <v>48</v>
      </c>
      <c r="T8" s="51" t="s">
        <v>49</v>
      </c>
      <c r="U8" s="52" t="s">
        <v>50</v>
      </c>
      <c r="V8" s="52" t="s">
        <v>51</v>
      </c>
      <c r="W8" s="52" t="s">
        <v>52</v>
      </c>
      <c r="X8" s="52" t="s">
        <v>53</v>
      </c>
      <c r="Y8" s="52" t="s">
        <v>54</v>
      </c>
      <c r="Z8" s="52" t="s">
        <v>55</v>
      </c>
    </row>
    <row r="9" s="4" customFormat="1" ht="40" customHeight="1" spans="1:26">
      <c r="A9" s="21" t="s">
        <v>56</v>
      </c>
      <c r="B9" s="22">
        <f t="shared" ref="B9:Z9" si="0">SUM(B10:B16)</f>
        <v>319243</v>
      </c>
      <c r="C9" s="22">
        <f t="shared" si="0"/>
        <v>192865</v>
      </c>
      <c r="D9" s="22">
        <f t="shared" si="0"/>
        <v>-10585</v>
      </c>
      <c r="E9" s="22">
        <f t="shared" si="0"/>
        <v>115793</v>
      </c>
      <c r="F9" s="22">
        <f t="shared" si="0"/>
        <v>27</v>
      </c>
      <c r="G9" s="22">
        <f t="shared" si="0"/>
        <v>794</v>
      </c>
      <c r="H9" s="22">
        <f t="shared" si="0"/>
        <v>47</v>
      </c>
      <c r="I9" s="22">
        <f t="shared" si="0"/>
        <v>42</v>
      </c>
      <c r="J9" s="22">
        <f t="shared" si="0"/>
        <v>795</v>
      </c>
      <c r="K9" s="22">
        <f t="shared" si="0"/>
        <v>82</v>
      </c>
      <c r="L9" s="22">
        <f t="shared" si="0"/>
        <v>334575</v>
      </c>
      <c r="M9" s="22"/>
      <c r="N9" s="22">
        <f t="shared" si="0"/>
        <v>284390</v>
      </c>
      <c r="O9" s="22">
        <f t="shared" si="0"/>
        <v>-34853</v>
      </c>
      <c r="P9" s="22">
        <f t="shared" si="0"/>
        <v>1414450</v>
      </c>
      <c r="Q9" s="22">
        <f t="shared" si="0"/>
        <v>1202283</v>
      </c>
      <c r="R9" s="22">
        <f t="shared" si="0"/>
        <v>1178016</v>
      </c>
      <c r="S9" s="22">
        <f t="shared" si="0"/>
        <v>1178016</v>
      </c>
      <c r="T9" s="22">
        <f t="shared" si="0"/>
        <v>0</v>
      </c>
      <c r="U9" s="22">
        <f t="shared" si="0"/>
        <v>1060214</v>
      </c>
      <c r="V9" s="22">
        <f t="shared" si="0"/>
        <v>1060214</v>
      </c>
      <c r="W9" s="22">
        <f t="shared" si="0"/>
        <v>0</v>
      </c>
      <c r="X9" s="22">
        <v>117802</v>
      </c>
      <c r="Y9" s="22">
        <v>117802</v>
      </c>
      <c r="Z9" s="22">
        <f t="shared" si="0"/>
        <v>0</v>
      </c>
    </row>
    <row r="10" s="4" customFormat="1" ht="40" customHeight="1" spans="1:26">
      <c r="A10" s="23" t="s">
        <v>57</v>
      </c>
      <c r="B10" s="24">
        <f>C10-D10+E10</f>
        <v>101097</v>
      </c>
      <c r="C10" s="25">
        <v>70975</v>
      </c>
      <c r="D10" s="25">
        <v>0</v>
      </c>
      <c r="E10" s="25">
        <v>30122</v>
      </c>
      <c r="F10" s="26">
        <v>18</v>
      </c>
      <c r="G10" s="26">
        <v>117</v>
      </c>
      <c r="H10" s="26">
        <v>10</v>
      </c>
      <c r="I10" s="26">
        <v>23</v>
      </c>
      <c r="J10" s="26">
        <v>129</v>
      </c>
      <c r="K10" s="26">
        <v>15</v>
      </c>
      <c r="L10" s="36">
        <f>(F10+I10)*1250+(H10+K10)*1925</f>
        <v>99375</v>
      </c>
      <c r="M10" s="37">
        <v>0.85</v>
      </c>
      <c r="N10" s="38">
        <f>ROUND(L10*M10,0)</f>
        <v>84469</v>
      </c>
      <c r="O10" s="36">
        <f>N10-B10</f>
        <v>-16628</v>
      </c>
      <c r="P10" s="36">
        <f>ROUND(I10*2500+J10*1250+K10*3850,0)</f>
        <v>276500</v>
      </c>
      <c r="Q10" s="24">
        <f>ROUND(P10*M10,0)</f>
        <v>235025</v>
      </c>
      <c r="R10" s="24">
        <f>ROUND(IF((Q10+O10)&lt;=0,0,Q10+O10),0)</f>
        <v>218397</v>
      </c>
      <c r="S10" s="24">
        <f>V10+Y10</f>
        <v>218397</v>
      </c>
      <c r="T10" s="24">
        <f>R10-S10</f>
        <v>0</v>
      </c>
      <c r="U10" s="24">
        <v>196557</v>
      </c>
      <c r="V10" s="24">
        <v>196557</v>
      </c>
      <c r="W10" s="24">
        <v>0</v>
      </c>
      <c r="X10" s="38">
        <f>ROUND(R10-U10,0)</f>
        <v>21840</v>
      </c>
      <c r="Y10" s="38">
        <v>21840</v>
      </c>
      <c r="Z10" s="24">
        <f>ROUND(X10-Y10,0)</f>
        <v>0</v>
      </c>
    </row>
    <row r="11" s="4" customFormat="1" ht="40" customHeight="1" spans="1:26">
      <c r="A11" s="27" t="s">
        <v>58</v>
      </c>
      <c r="B11" s="24"/>
      <c r="C11" s="25"/>
      <c r="D11" s="25"/>
      <c r="E11" s="25"/>
      <c r="F11" s="26"/>
      <c r="G11" s="26"/>
      <c r="H11" s="26"/>
      <c r="I11" s="26"/>
      <c r="J11" s="26"/>
      <c r="K11" s="26"/>
      <c r="L11" s="36"/>
      <c r="M11" s="37"/>
      <c r="N11" s="38"/>
      <c r="O11" s="36"/>
      <c r="P11" s="36"/>
      <c r="Q11" s="24"/>
      <c r="R11" s="24"/>
      <c r="S11" s="24"/>
      <c r="T11" s="24"/>
      <c r="U11" s="24"/>
      <c r="V11" s="24"/>
      <c r="W11" s="24"/>
      <c r="X11" s="38">
        <v>21840</v>
      </c>
      <c r="Y11" s="38">
        <v>21840</v>
      </c>
      <c r="Z11" s="24"/>
    </row>
    <row r="12" s="4" customFormat="1" ht="40" customHeight="1" spans="1:26">
      <c r="A12" s="23" t="s">
        <v>59</v>
      </c>
      <c r="B12" s="24">
        <f t="shared" ref="B12:B37" si="1">C12-D12+E12</f>
        <v>10585</v>
      </c>
      <c r="C12" s="25">
        <v>0</v>
      </c>
      <c r="D12" s="25">
        <v>-10585</v>
      </c>
      <c r="E12" s="25">
        <v>0</v>
      </c>
      <c r="F12" s="26"/>
      <c r="G12" s="26"/>
      <c r="H12" s="26"/>
      <c r="I12" s="26"/>
      <c r="J12" s="26"/>
      <c r="K12" s="26"/>
      <c r="L12" s="36">
        <f t="shared" ref="L12:L37" si="2">(F12+I12)*1250+(H12+K12)*1925</f>
        <v>0</v>
      </c>
      <c r="M12" s="37">
        <v>0.85</v>
      </c>
      <c r="N12" s="38">
        <f t="shared" ref="N12:N37" si="3">ROUND(L12*M12,0)</f>
        <v>0</v>
      </c>
      <c r="O12" s="36">
        <f t="shared" ref="O12:O41" si="4">N12-B12</f>
        <v>-10585</v>
      </c>
      <c r="P12" s="36">
        <f t="shared" ref="P12:P37" si="5">ROUND(I12*2500+J12*1250+K12*3850,0)</f>
        <v>0</v>
      </c>
      <c r="Q12" s="24">
        <f t="shared" ref="Q12:Q37" si="6">ROUND(P12*M12,0)</f>
        <v>0</v>
      </c>
      <c r="R12" s="24">
        <f t="shared" ref="R12:R37" si="7">ROUND(IF((Q12+O12)&lt;=0,0,Q12+O12),0)</f>
        <v>0</v>
      </c>
      <c r="S12" s="24">
        <f t="shared" ref="S12:T16" si="8">V12+Y12</f>
        <v>0</v>
      </c>
      <c r="T12" s="24">
        <f t="shared" ref="T12:T37" si="9">R12-S12</f>
        <v>0</v>
      </c>
      <c r="U12" s="24">
        <v>0</v>
      </c>
      <c r="V12" s="24">
        <v>0</v>
      </c>
      <c r="W12" s="24">
        <v>0</v>
      </c>
      <c r="X12" s="38">
        <f>ROUND(R12-U12,0)</f>
        <v>0</v>
      </c>
      <c r="Y12" s="38">
        <v>0</v>
      </c>
      <c r="Z12" s="24">
        <f t="shared" ref="Z12:Z37" si="10">ROUND(X12-Y12,0)</f>
        <v>0</v>
      </c>
    </row>
    <row r="13" s="4" customFormat="1" ht="40" customHeight="1" spans="1:26">
      <c r="A13" s="23" t="s">
        <v>60</v>
      </c>
      <c r="B13" s="24">
        <f t="shared" si="1"/>
        <v>36652.5</v>
      </c>
      <c r="C13" s="25">
        <v>22907.5</v>
      </c>
      <c r="D13" s="25">
        <v>0</v>
      </c>
      <c r="E13" s="25">
        <v>13745</v>
      </c>
      <c r="F13" s="26">
        <v>2</v>
      </c>
      <c r="G13" s="26">
        <v>80</v>
      </c>
      <c r="H13" s="26">
        <v>9</v>
      </c>
      <c r="I13" s="26">
        <v>8</v>
      </c>
      <c r="J13" s="26">
        <v>89</v>
      </c>
      <c r="K13" s="26">
        <v>5</v>
      </c>
      <c r="L13" s="36">
        <f t="shared" si="2"/>
        <v>39450</v>
      </c>
      <c r="M13" s="37">
        <v>0.85</v>
      </c>
      <c r="N13" s="38">
        <f t="shared" si="3"/>
        <v>33533</v>
      </c>
      <c r="O13" s="36">
        <f t="shared" si="4"/>
        <v>-3119.5</v>
      </c>
      <c r="P13" s="36">
        <f t="shared" si="5"/>
        <v>150500</v>
      </c>
      <c r="Q13" s="24">
        <f t="shared" si="6"/>
        <v>127925</v>
      </c>
      <c r="R13" s="24">
        <f t="shared" si="7"/>
        <v>124806</v>
      </c>
      <c r="S13" s="24">
        <f t="shared" si="8"/>
        <v>124806</v>
      </c>
      <c r="T13" s="24">
        <f t="shared" si="9"/>
        <v>0</v>
      </c>
      <c r="U13" s="24">
        <v>112325</v>
      </c>
      <c r="V13" s="24">
        <v>112325</v>
      </c>
      <c r="W13" s="24">
        <v>0</v>
      </c>
      <c r="X13" s="38">
        <f>ROUND(R13-U13,0)</f>
        <v>12481</v>
      </c>
      <c r="Y13" s="38">
        <v>12481</v>
      </c>
      <c r="Z13" s="24">
        <f t="shared" si="10"/>
        <v>0</v>
      </c>
    </row>
    <row r="14" s="4" customFormat="1" ht="40" customHeight="1" spans="1:26">
      <c r="A14" s="23" t="s">
        <v>61</v>
      </c>
      <c r="B14" s="24">
        <f t="shared" si="1"/>
        <v>29708</v>
      </c>
      <c r="C14" s="25">
        <v>17340</v>
      </c>
      <c r="D14" s="25">
        <v>0</v>
      </c>
      <c r="E14" s="25">
        <v>12368</v>
      </c>
      <c r="F14" s="26">
        <v>3</v>
      </c>
      <c r="G14" s="26">
        <v>140</v>
      </c>
      <c r="H14" s="26">
        <v>5</v>
      </c>
      <c r="I14" s="26">
        <v>4</v>
      </c>
      <c r="J14" s="26">
        <v>140</v>
      </c>
      <c r="K14" s="26">
        <v>5</v>
      </c>
      <c r="L14" s="36">
        <f t="shared" si="2"/>
        <v>28000</v>
      </c>
      <c r="M14" s="37">
        <v>0.85</v>
      </c>
      <c r="N14" s="38">
        <f t="shared" si="3"/>
        <v>23800</v>
      </c>
      <c r="O14" s="36">
        <f t="shared" si="4"/>
        <v>-5908</v>
      </c>
      <c r="P14" s="36">
        <f t="shared" si="5"/>
        <v>204250</v>
      </c>
      <c r="Q14" s="24">
        <f t="shared" si="6"/>
        <v>173613</v>
      </c>
      <c r="R14" s="24">
        <f t="shared" si="7"/>
        <v>167705</v>
      </c>
      <c r="S14" s="24">
        <f t="shared" si="8"/>
        <v>167705</v>
      </c>
      <c r="T14" s="24">
        <f t="shared" si="9"/>
        <v>0</v>
      </c>
      <c r="U14" s="24">
        <v>150935</v>
      </c>
      <c r="V14" s="24">
        <v>150935</v>
      </c>
      <c r="W14" s="24">
        <v>0</v>
      </c>
      <c r="X14" s="38">
        <f>ROUND(R14-U14,0)</f>
        <v>16770</v>
      </c>
      <c r="Y14" s="38">
        <v>16770</v>
      </c>
      <c r="Z14" s="24">
        <f t="shared" si="10"/>
        <v>0</v>
      </c>
    </row>
    <row r="15" s="4" customFormat="1" ht="40" customHeight="1" spans="1:26">
      <c r="A15" s="23" t="s">
        <v>62</v>
      </c>
      <c r="B15" s="24">
        <f t="shared" si="1"/>
        <v>34530</v>
      </c>
      <c r="C15" s="25">
        <v>21760</v>
      </c>
      <c r="D15" s="25">
        <v>0</v>
      </c>
      <c r="E15" s="25">
        <v>12770</v>
      </c>
      <c r="F15" s="26">
        <v>2</v>
      </c>
      <c r="G15" s="26">
        <v>186</v>
      </c>
      <c r="H15" s="26">
        <v>6</v>
      </c>
      <c r="I15" s="26">
        <v>3</v>
      </c>
      <c r="J15" s="26">
        <v>140</v>
      </c>
      <c r="K15" s="26">
        <v>44</v>
      </c>
      <c r="L15" s="36">
        <f t="shared" si="2"/>
        <v>102500</v>
      </c>
      <c r="M15" s="37">
        <v>0.85</v>
      </c>
      <c r="N15" s="38">
        <f t="shared" si="3"/>
        <v>87125</v>
      </c>
      <c r="O15" s="36">
        <f t="shared" si="4"/>
        <v>52595</v>
      </c>
      <c r="P15" s="36">
        <f t="shared" si="5"/>
        <v>351900</v>
      </c>
      <c r="Q15" s="24">
        <f t="shared" si="6"/>
        <v>299115</v>
      </c>
      <c r="R15" s="24">
        <f t="shared" si="7"/>
        <v>351710</v>
      </c>
      <c r="S15" s="24">
        <f t="shared" si="8"/>
        <v>351710</v>
      </c>
      <c r="T15" s="24">
        <f t="shared" si="9"/>
        <v>0</v>
      </c>
      <c r="U15" s="24">
        <v>316539</v>
      </c>
      <c r="V15" s="24">
        <v>316539</v>
      </c>
      <c r="W15" s="24">
        <v>0</v>
      </c>
      <c r="X15" s="38">
        <f>ROUND(R15-U15,0)</f>
        <v>35171</v>
      </c>
      <c r="Y15" s="38">
        <v>35171</v>
      </c>
      <c r="Z15" s="24">
        <f t="shared" si="10"/>
        <v>0</v>
      </c>
    </row>
    <row r="16" s="4" customFormat="1" ht="40" customHeight="1" spans="1:26">
      <c r="A16" s="23" t="s">
        <v>63</v>
      </c>
      <c r="B16" s="24">
        <f t="shared" si="1"/>
        <v>106670.5</v>
      </c>
      <c r="C16" s="25">
        <v>59882.5</v>
      </c>
      <c r="D16" s="25">
        <v>0</v>
      </c>
      <c r="E16" s="25">
        <v>46788</v>
      </c>
      <c r="F16" s="26">
        <v>2</v>
      </c>
      <c r="G16" s="26">
        <v>271</v>
      </c>
      <c r="H16" s="26">
        <v>17</v>
      </c>
      <c r="I16" s="26">
        <v>4</v>
      </c>
      <c r="J16" s="26">
        <v>297</v>
      </c>
      <c r="K16" s="26">
        <v>13</v>
      </c>
      <c r="L16" s="36">
        <f t="shared" si="2"/>
        <v>65250</v>
      </c>
      <c r="M16" s="37">
        <v>0.85</v>
      </c>
      <c r="N16" s="38">
        <f t="shared" si="3"/>
        <v>55463</v>
      </c>
      <c r="O16" s="36">
        <f t="shared" si="4"/>
        <v>-51207.5</v>
      </c>
      <c r="P16" s="36">
        <f t="shared" si="5"/>
        <v>431300</v>
      </c>
      <c r="Q16" s="24">
        <f t="shared" si="6"/>
        <v>366605</v>
      </c>
      <c r="R16" s="24">
        <f t="shared" si="7"/>
        <v>315398</v>
      </c>
      <c r="S16" s="24">
        <f t="shared" si="8"/>
        <v>315398</v>
      </c>
      <c r="T16" s="24">
        <f t="shared" si="9"/>
        <v>0</v>
      </c>
      <c r="U16" s="24">
        <v>283858</v>
      </c>
      <c r="V16" s="24">
        <v>283858</v>
      </c>
      <c r="W16" s="24">
        <v>0</v>
      </c>
      <c r="X16" s="38">
        <f>ROUND(R16-U16,0)</f>
        <v>31540</v>
      </c>
      <c r="Y16" s="38">
        <v>31540</v>
      </c>
      <c r="Z16" s="24">
        <f t="shared" si="10"/>
        <v>0</v>
      </c>
    </row>
  </sheetData>
  <mergeCells count="29">
    <mergeCell ref="A2:Z2"/>
    <mergeCell ref="B4:O4"/>
    <mergeCell ref="B5:E5"/>
    <mergeCell ref="F5:O5"/>
    <mergeCell ref="F6:H6"/>
    <mergeCell ref="I6:K6"/>
    <mergeCell ref="A4:A7"/>
    <mergeCell ref="B6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U4:W5"/>
    <mergeCell ref="X4:Z5"/>
    <mergeCell ref="P4:T5"/>
  </mergeCells>
  <printOptions horizontalCentered="1"/>
  <pageMargins left="0.0979166666666667" right="0.0979166666666667" top="0.747916666666667" bottom="0.747916666666667" header="0.313888888888889" footer="0.313888888888889"/>
  <pageSetup paperSize="9" scale="4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Administrator</cp:lastModifiedBy>
  <dcterms:created xsi:type="dcterms:W3CDTF">2020-09-23T02:47:00Z</dcterms:created>
  <cp:lastPrinted>2020-11-28T05:15:00Z</cp:lastPrinted>
  <dcterms:modified xsi:type="dcterms:W3CDTF">2021-05-26T01:37:50Z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